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0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D40B58D-CD11-4DD3-9376-B996D93C1D54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How To Use" sheetId="4" r:id="rId1"/>
    <sheet name="Master" sheetId="5" r:id="rId2"/>
    <sheet name="GA55A" sheetId="2" r:id="rId3"/>
    <sheet name="Other Deduction" sheetId="1" r:id="rId4"/>
    <sheet name="Tax (New Regime)" sheetId="7" r:id="rId5"/>
    <sheet name="Tax (Old Regime)" sheetId="3" r:id="rId6"/>
    <sheet name="HRA Calculation" sheetId="8" r:id="rId7"/>
  </sheets>
  <definedNames>
    <definedName name="_tds1" localSheetId="4">#REF!</definedName>
    <definedName name="_tds1">#REF!</definedName>
    <definedName name="_tds2" localSheetId="4">#REF!</definedName>
    <definedName name="_tds2">#REF!</definedName>
    <definedName name="AIR.Code001" localSheetId="4">#REF!</definedName>
    <definedName name="AIR.Code001">#REF!</definedName>
    <definedName name="AIR.Code002" localSheetId="4">#REF!</definedName>
    <definedName name="AIR.Code002">#REF!</definedName>
    <definedName name="AIR.Code003" localSheetId="4">#REF!</definedName>
    <definedName name="AIR.Code003">#REF!</definedName>
    <definedName name="AIR.Code004" localSheetId="4">#REF!</definedName>
    <definedName name="AIR.Code004">#REF!</definedName>
    <definedName name="AIR.Code005" localSheetId="4">#REF!</definedName>
    <definedName name="AIR.Code005">#REF!</definedName>
    <definedName name="AIR.Code006" localSheetId="4">#REF!</definedName>
    <definedName name="AIR.Code006">#REF!</definedName>
    <definedName name="AIR.Code007" localSheetId="4">#REF!</definedName>
    <definedName name="AIR.Code007">#REF!</definedName>
    <definedName name="AIR.Code008" localSheetId="4">#REF!</definedName>
    <definedName name="AIR.Code008">#REF!</definedName>
    <definedName name="AIR.TaxExmpIntInc" localSheetId="4">#REF!</definedName>
    <definedName name="AIR.TaxExmpIntInc">#REF!</definedName>
    <definedName name="Bank1" localSheetId="4">#REF!</definedName>
    <definedName name="Bank1">#REF!</definedName>
    <definedName name="Bank10" localSheetId="4">#REF!</definedName>
    <definedName name="Bank10">#REF!</definedName>
    <definedName name="Bank11" localSheetId="4">#REF!</definedName>
    <definedName name="Bank11">#REF!</definedName>
    <definedName name="Bank12" localSheetId="4">#REF!</definedName>
    <definedName name="Bank12">#REF!</definedName>
    <definedName name="Bank2" localSheetId="4">#REF!</definedName>
    <definedName name="Bank2">#REF!</definedName>
    <definedName name="Bank3" localSheetId="4">#REF!</definedName>
    <definedName name="Bank3">#REF!</definedName>
    <definedName name="Bank4" localSheetId="4">#REF!</definedName>
    <definedName name="Bank4">#REF!</definedName>
    <definedName name="Bank5" localSheetId="4">#REF!</definedName>
    <definedName name="Bank5">#REF!</definedName>
    <definedName name="Bank6" localSheetId="4">#REF!</definedName>
    <definedName name="Bank6">#REF!</definedName>
    <definedName name="Bank6PCAR" localSheetId="4">#REF!</definedName>
    <definedName name="Bank6PCAR">#REF!</definedName>
    <definedName name="Bank7" localSheetId="4">#REF!</definedName>
    <definedName name="Bank7">#REF!</definedName>
    <definedName name="Bank8" localSheetId="4">#REF!</definedName>
    <definedName name="Bank8">#REF!</definedName>
    <definedName name="Bank9" localSheetId="4">#REF!</definedName>
    <definedName name="Bank9">#REF!</definedName>
    <definedName name="BankAccNo" localSheetId="4">#REF!</definedName>
    <definedName name="BankAccNo">#REF!</definedName>
    <definedName name="BankArrear" localSheetId="4">#REF!</definedName>
    <definedName name="BankArrear">#REF!</definedName>
    <definedName name="BankArrear0" localSheetId="4">#REF!</definedName>
    <definedName name="BankArrear0">#REF!</definedName>
    <definedName name="BankArrear1" localSheetId="4">#REF!</definedName>
    <definedName name="BankArrear1">#REF!</definedName>
    <definedName name="BankArrear2" localSheetId="4">#REF!</definedName>
    <definedName name="BankArrear2">#REF!</definedName>
    <definedName name="BankArrear3" localSheetId="4">#REF!</definedName>
    <definedName name="BankArrear3">#REF!</definedName>
    <definedName name="BankBonus" localSheetId="4">#REF!</definedName>
    <definedName name="BankBonus">#REF!</definedName>
    <definedName name="BankDA10" localSheetId="4">#REF!</definedName>
    <definedName name="BankDA10">#REF!</definedName>
    <definedName name="BankDA5" localSheetId="4">#REF!</definedName>
    <definedName name="BankDA5">#REF!</definedName>
    <definedName name="BankDA6" localSheetId="4">#REF!</definedName>
    <definedName name="BankDA6">#REF!</definedName>
    <definedName name="BankDA8" localSheetId="4">#REF!</definedName>
    <definedName name="BankDA8">#REF!</definedName>
    <definedName name="BankPL" localSheetId="4">#REF!</definedName>
    <definedName name="BankPL">#REF!</definedName>
    <definedName name="cmb_IncD.BankAccountType" localSheetId="4">#REF!</definedName>
    <definedName name="cmb_IncD.BankAccountType">#REF!</definedName>
    <definedName name="cmb_IncD.EcsRequired" localSheetId="4">#REF!</definedName>
    <definedName name="cmb_IncD.EcsRequired">#REF!</definedName>
    <definedName name="cmb_TDSal.StateCode" localSheetId="4">#REF!</definedName>
    <definedName name="cmb_TDSal.StateCode">#REF!</definedName>
    <definedName name="cmb_TDSoth.StateCode" localSheetId="4">#REF!</definedName>
    <definedName name="cmb_TDSoth.StateCode">#REF!</definedName>
    <definedName name="i_general" localSheetId="4">#REF!</definedName>
    <definedName name="i_general">#REF!</definedName>
    <definedName name="i_general2" localSheetId="4">#REF!</definedName>
    <definedName name="i_general2">#REF!</definedName>
    <definedName name="i_tds" localSheetId="4">#REF!</definedName>
    <definedName name="i_tds">#REF!</definedName>
    <definedName name="IncD.AdvanceTax" localSheetId="4">#REF!</definedName>
    <definedName name="IncD.AdvanceTax">#REF!</definedName>
    <definedName name="IncD.AggregateIncome" localSheetId="4">#REF!</definedName>
    <definedName name="IncD.AggregateIncome">#REF!</definedName>
    <definedName name="IncD.BalTaxPayable" localSheetId="4">#REF!</definedName>
    <definedName name="IncD.BalTaxPayable">#REF!</definedName>
    <definedName name="IncD.BankAccountNumber" localSheetId="4">#REF!</definedName>
    <definedName name="IncD.BankAccountNumber">#REF!</definedName>
    <definedName name="IncD.BankAccountType" localSheetId="4">#REF!</definedName>
    <definedName name="IncD.BankAccountType">#REF!</definedName>
    <definedName name="IncD.EcsRequired" localSheetId="4">#REF!</definedName>
    <definedName name="IncD.EcsRequired">#REF!</definedName>
    <definedName name="IncD.EducationCess" localSheetId="4">#REF!</definedName>
    <definedName name="IncD.EducationCess">#REF!</definedName>
    <definedName name="IncD.FamPension" localSheetId="4">#REF!</definedName>
    <definedName name="IncD.FamPension">#REF!</definedName>
    <definedName name="IncD.GrossTaxLiability" localSheetId="4">#REF!</definedName>
    <definedName name="IncD.GrossTaxLiability">#REF!</definedName>
    <definedName name="IncD.GrossTotIncome" localSheetId="4">#REF!</definedName>
    <definedName name="IncD.GrossTotIncome">#REF!</definedName>
    <definedName name="IncD.IncomeFromOS" localSheetId="4">#REF!</definedName>
    <definedName name="IncD.IncomeFromOS">#REF!</definedName>
    <definedName name="IncD.IncomeFromSal" localSheetId="4">#REF!</definedName>
    <definedName name="IncD.IncomeFromSal">#REF!</definedName>
    <definedName name="IncD.IndInterest" localSheetId="4">#REF!</definedName>
    <definedName name="IncD.IndInterest">#REF!</definedName>
    <definedName name="IncD.IntrstPayUs234A" localSheetId="4">#REF!</definedName>
    <definedName name="IncD.IntrstPayUs234A">#REF!</definedName>
    <definedName name="IncD.IntrstPayUs234B" localSheetId="4">#REF!</definedName>
    <definedName name="IncD.IntrstPayUs234B">#REF!</definedName>
    <definedName name="IncD.IntrstPayUs234C" localSheetId="4">#REF!</definedName>
    <definedName name="IncD.IntrstPayUs234C">#REF!</definedName>
    <definedName name="IncD.MICRCode" localSheetId="4">#REF!</definedName>
    <definedName name="IncD.MICRCode">#REF!</definedName>
    <definedName name="IncD.NetAgriculturalIncome" localSheetId="4">#REF!</definedName>
    <definedName name="IncD.NetAgriculturalIncome">#REF!</definedName>
    <definedName name="IncD.NetTaxLiability" localSheetId="4">#REF!</definedName>
    <definedName name="IncD.NetTaxLiability">#REF!</definedName>
    <definedName name="IncD.RebateOnAgriInc" localSheetId="4">#REF!</definedName>
    <definedName name="IncD.RebateOnAgriInc">#REF!</definedName>
    <definedName name="IncD.RefundDue" localSheetId="4">#REF!</definedName>
    <definedName name="IncD.RefundDue">#REF!</definedName>
    <definedName name="IncD.Section80C" localSheetId="4">#REF!</definedName>
    <definedName name="IncD.Section80C">#REF!</definedName>
    <definedName name="IncD.Section80CCC" localSheetId="4">#REF!</definedName>
    <definedName name="IncD.Section80CCC">#REF!</definedName>
    <definedName name="IncD.Section80CCD" localSheetId="4">#REF!</definedName>
    <definedName name="IncD.Section80CCD">#REF!</definedName>
    <definedName name="IncD.Section80D" localSheetId="4">#REF!</definedName>
    <definedName name="IncD.Section80D">#REF!</definedName>
    <definedName name="IncD.Section80DD" localSheetId="4">#REF!</definedName>
    <definedName name="IncD.Section80DD">#REF!</definedName>
    <definedName name="IncD.Section80DDB" localSheetId="4">#REF!</definedName>
    <definedName name="IncD.Section80DDB">#REF!</definedName>
    <definedName name="IncD.Section80E" localSheetId="4">#REF!</definedName>
    <definedName name="IncD.Section80E">#REF!</definedName>
    <definedName name="IncD.Section80G" localSheetId="4">#REF!</definedName>
    <definedName name="IncD.Section80G">#REF!</definedName>
    <definedName name="IncD.Section80GG" localSheetId="4">#REF!</definedName>
    <definedName name="IncD.Section80GG">#REF!</definedName>
    <definedName name="IncD.Section80GGA" localSheetId="4">#REF!</definedName>
    <definedName name="IncD.Section80GGA">#REF!</definedName>
    <definedName name="IncD.Section80GGC" localSheetId="4">#REF!</definedName>
    <definedName name="IncD.Section80GGC">#REF!</definedName>
    <definedName name="IncD.Section80U" localSheetId="4">#REF!</definedName>
    <definedName name="IncD.Section80U">#REF!</definedName>
    <definedName name="IncD.Section89" localSheetId="4">#REF!</definedName>
    <definedName name="IncD.Section89">#REF!</definedName>
    <definedName name="IncD.Section90and91" localSheetId="4">#REF!</definedName>
    <definedName name="IncD.Section90and91">#REF!</definedName>
    <definedName name="IncD.SelfAssessmentTax" localSheetId="4">#REF!</definedName>
    <definedName name="IncD.SelfAssessmentTax">#REF!</definedName>
    <definedName name="IncD.SurchargeOnTaxPayable" localSheetId="4">#REF!</definedName>
    <definedName name="IncD.SurchargeOnTaxPayable">#REF!</definedName>
    <definedName name="IncD.TaxOnAggregateInc" localSheetId="4">#REF!</definedName>
    <definedName name="IncD.TaxOnAggregateInc">#REF!</definedName>
    <definedName name="IncD.TDS" localSheetId="4">#REF!</definedName>
    <definedName name="IncD.TDS">#REF!</definedName>
    <definedName name="IncD.TotalChapVIADeductions" localSheetId="4">#REF!</definedName>
    <definedName name="IncD.TotalChapVIADeductions">#REF!</definedName>
    <definedName name="IncD.TotalIncome" localSheetId="4">#REF!</definedName>
    <definedName name="IncD.TotalIncome">#REF!</definedName>
    <definedName name="IncD.TotalIntrstPay" localSheetId="4">#REF!</definedName>
    <definedName name="IncD.TotalIntrstPay">#REF!</definedName>
    <definedName name="IncD.TotalTaxesPaid" localSheetId="4">#REF!</definedName>
    <definedName name="IncD.TotalTaxesPaid">#REF!</definedName>
    <definedName name="IncD.TotalTaxPayable" localSheetId="4">#REF!</definedName>
    <definedName name="IncD.TotalTaxPayable">#REF!</definedName>
    <definedName name="IncD.TotTaxPlusIntrstPay" localSheetId="4">#REF!</definedName>
    <definedName name="IncD.TotTaxPlusIntrstPay">#REF!</definedName>
    <definedName name="IT.Amt" localSheetId="4">#REF!</definedName>
    <definedName name="IT.Amt">#REF!</definedName>
    <definedName name="IT.FormulaOFS" localSheetId="4">#REF!</definedName>
    <definedName name="IT.FormulaOFS">#REF!</definedName>
    <definedName name="_xlnm.Print_Area" localSheetId="2">GA55A!$C$2:$AB$33</definedName>
    <definedName name="_xlnm.Print_Area" localSheetId="3">'Other Deduction'!$B$1:$H$35</definedName>
    <definedName name="_xlnm.Print_Area" localSheetId="4">'Tax (New Regime)'!$B$1:$Q$58</definedName>
    <definedName name="_xlnm.Print_Area" localSheetId="5">'Tax (Old Regime)'!$B$1:$Q$66</definedName>
    <definedName name="Sex" localSheetId="4">'Other Deduction'!#REF!</definedName>
    <definedName name="Sex">'Other Deduction'!#REF!</definedName>
    <definedName name="sheet1.CityOrTownOrDistrict" localSheetId="4">#REF!</definedName>
    <definedName name="sheet1.CityOrTownOrDistrict">#REF!</definedName>
    <definedName name="sheet1.DOB" localSheetId="4">#REF!</definedName>
    <definedName name="sheet1.DOB">#REF!</definedName>
    <definedName name="sheet1.EmployerCategory1" localSheetId="4">#REF!</definedName>
    <definedName name="sheet1.EmployerCategory1">#REF!</definedName>
    <definedName name="sheet1.FirstName" localSheetId="4">#REF!</definedName>
    <definedName name="sheet1.FirstName">#REF!</definedName>
    <definedName name="sheet1.Gender1" localSheetId="4">#REF!</definedName>
    <definedName name="sheet1.Gender1">#REF!</definedName>
    <definedName name="sheet1.LocalityOrArea" localSheetId="4">#REF!</definedName>
    <definedName name="sheet1.LocalityOrArea">#REF!</definedName>
    <definedName name="sheet1.MiddleName" localSheetId="4">#REF!</definedName>
    <definedName name="sheet1.MiddleName">#REF!</definedName>
    <definedName name="sheet1.newstcode" localSheetId="4">#REF!</definedName>
    <definedName name="sheet1.newstcode">#REF!</definedName>
    <definedName name="sheet1.OrigRetFiledDate" localSheetId="4">#REF!</definedName>
    <definedName name="sheet1.OrigRetFiledDate">#REF!</definedName>
    <definedName name="sheet1.PAN" localSheetId="4">#REF!</definedName>
    <definedName name="sheet1.PAN">#REF!</definedName>
    <definedName name="sheet1.PhoneNo" localSheetId="4">#REF!</definedName>
    <definedName name="sheet1.PhoneNo">#REF!</definedName>
    <definedName name="sheet1.PinCode" localSheetId="4">#REF!</definedName>
    <definedName name="sheet1.PinCode">#REF!</definedName>
    <definedName name="sheet1.ReceiptNo" localSheetId="4">#REF!</definedName>
    <definedName name="sheet1.ReceiptNo">#REF!</definedName>
    <definedName name="sheet1.ResidenceName" localSheetId="4">#REF!</definedName>
    <definedName name="sheet1.ResidenceName">#REF!</definedName>
    <definedName name="sheet1.ResidenceNo" localSheetId="4">#REF!</definedName>
    <definedName name="sheet1.ResidenceNo">#REF!</definedName>
    <definedName name="sheet1.ResidentialStatus" localSheetId="4">#REF!</definedName>
    <definedName name="sheet1.ResidentialStatus">#REF!</definedName>
    <definedName name="sheet1.ResidentialStatus1" localSheetId="4">#REF!</definedName>
    <definedName name="sheet1.ResidentialStatus1">#REF!</definedName>
    <definedName name="sheet1.ReturnFileSec" localSheetId="4">#REF!</definedName>
    <definedName name="sheet1.ReturnFileSec">#REF!</definedName>
    <definedName name="sheet1.ReturnFileSec1" localSheetId="4">#REF!</definedName>
    <definedName name="sheet1.ReturnFileSec1">#REF!</definedName>
    <definedName name="sheet1.ReturnType" localSheetId="4">#REF!</definedName>
    <definedName name="sheet1.ReturnType">#REF!</definedName>
    <definedName name="sheet1.ReturnType1" localSheetId="4">#REF!</definedName>
    <definedName name="sheet1.ReturnType1">#REF!</definedName>
    <definedName name="sheet1.RoadOrStreet" localSheetId="4">#REF!</definedName>
    <definedName name="sheet1.RoadOrStreet">#REF!</definedName>
    <definedName name="sheet1.StateCode" localSheetId="4">#REF!</definedName>
    <definedName name="sheet1.StateCode">#REF!</definedName>
    <definedName name="sheet1.StateCode1" localSheetId="4">#REF!</definedName>
    <definedName name="sheet1.StateCode1">#REF!</definedName>
    <definedName name="sheet1.Status" localSheetId="4">#REF!</definedName>
    <definedName name="sheet1.Status">#REF!</definedName>
    <definedName name="sheet1.Status1" localSheetId="4">#REF!</definedName>
    <definedName name="sheet1.Status1">#REF!</definedName>
    <definedName name="sheet1.STDcode" localSheetId="4">#REF!</definedName>
    <definedName name="sheet1.STDcode">#REF!</definedName>
    <definedName name="sheet1.SurNameOrOrgName" localSheetId="4">#REF!</definedName>
    <definedName name="sheet1.SurNameOrOrgName">#REF!</definedName>
    <definedName name="sheet1.SwVersionNo" localSheetId="4">#REF!</definedName>
    <definedName name="sheet1.SwVersionNo">#REF!</definedName>
    <definedName name="TaxP.Amt" localSheetId="4">#REF!</definedName>
    <definedName name="TaxP.Amt">#REF!</definedName>
    <definedName name="TaxP.BSRCode" localSheetId="4">#REF!</definedName>
    <definedName name="TaxP.BSRCode">#REF!</definedName>
    <definedName name="TaxP.DateDep" localSheetId="4">#REF!</definedName>
    <definedName name="TaxP.DateDep">#REF!</definedName>
    <definedName name="TaxP.NameOfBank" localSheetId="4">#REF!</definedName>
    <definedName name="TaxP.NameOfBank">#REF!</definedName>
    <definedName name="TaxP.NameOfBranch" localSheetId="4">#REF!</definedName>
    <definedName name="TaxP.NameOfBranch">#REF!</definedName>
    <definedName name="TaxP.SrlNoOfChaln" localSheetId="4">#REF!</definedName>
    <definedName name="TaxP.SrlNoOfChaln">#REF!</definedName>
    <definedName name="TDS_Sum" localSheetId="4">#REF!</definedName>
    <definedName name="TDS_Sum">#REF!</definedName>
    <definedName name="TDS1.TotalTDSSal" localSheetId="4">#REF!</definedName>
    <definedName name="TDS1.TotalTDSSal">#REF!</definedName>
    <definedName name="TDS2_sum" localSheetId="4">#REF!</definedName>
    <definedName name="TDS2_sum">#REF!</definedName>
    <definedName name="TDSal.AddrDetail" localSheetId="4">#REF!</definedName>
    <definedName name="TDSal.AddrDetail">#REF!</definedName>
    <definedName name="TDSal.CityOrTownOrDistrict" localSheetId="4">#REF!</definedName>
    <definedName name="TDSal.CityOrTownOrDistrict">#REF!</definedName>
    <definedName name="TDSal.DeductUnderChapVIA" localSheetId="4">#REF!</definedName>
    <definedName name="TDSal.DeductUnderChapVIA">#REF!</definedName>
    <definedName name="TDSal.EmployerOrDeductorOrCollecterName" localSheetId="4">#REF!</definedName>
    <definedName name="TDSal.EmployerOrDeductorOrCollecterName">#REF!</definedName>
    <definedName name="TDSal.IncChrgSal" localSheetId="4">#REF!</definedName>
    <definedName name="TDSal.IncChrgSal">#REF!</definedName>
    <definedName name="TDSal.PinCode" localSheetId="4">#REF!</definedName>
    <definedName name="TDSal.PinCode">#REF!</definedName>
    <definedName name="TDSal.StateCode" localSheetId="4">#REF!</definedName>
    <definedName name="TDSal.StateCode">#REF!</definedName>
    <definedName name="TDSal.TAN" localSheetId="4">#REF!</definedName>
    <definedName name="TDSal.TAN">#REF!</definedName>
    <definedName name="TDSal.TaxPayIncluSurchEdnCes" localSheetId="4">#REF!</definedName>
    <definedName name="TDSal.TaxPayIncluSurchEdnCes">#REF!</definedName>
    <definedName name="TDSal.TaxPayRefund" localSheetId="4">#REF!</definedName>
    <definedName name="TDSal.TaxPayRefund">#REF!</definedName>
    <definedName name="TDSal.TotalTDSSal" localSheetId="4">#REF!</definedName>
    <definedName name="TDSal.TotalTDSSal">#REF!</definedName>
    <definedName name="TDSoth.AddrDetail" localSheetId="4">#REF!</definedName>
    <definedName name="TDSoth.AddrDetail">#REF!</definedName>
    <definedName name="TDSoth.AmtPaid" localSheetId="4">#REF!</definedName>
    <definedName name="TDSoth.AmtPaid">#REF!</definedName>
    <definedName name="TDSoth.CityOrTownOrDistrict" localSheetId="4">#REF!</definedName>
    <definedName name="TDSoth.CityOrTownOrDistrict">#REF!</definedName>
    <definedName name="TDSoth.ClaimOutOfTotTDSOnAmtPaid" localSheetId="4">#REF!</definedName>
    <definedName name="TDSoth.ClaimOutOfTotTDSOnAmtPaid">#REF!</definedName>
    <definedName name="TDSoth.DatePayCred" localSheetId="4">#REF!</definedName>
    <definedName name="TDSoth.DatePayCred">#REF!</definedName>
    <definedName name="TDSoth.EmployerOrDeductorOrCollecterName" localSheetId="4">#REF!</definedName>
    <definedName name="TDSoth.EmployerOrDeductorOrCollecterName">#REF!</definedName>
    <definedName name="TDSoth.PinCode" localSheetId="4">#REF!</definedName>
    <definedName name="TDSoth.PinCode">#REF!</definedName>
    <definedName name="TDSoth.StateCode" localSheetId="4">#REF!</definedName>
    <definedName name="TDSoth.StateCode">#REF!</definedName>
    <definedName name="TDSoth.TAN" localSheetId="4">#REF!</definedName>
    <definedName name="TDSoth.TAN">#REF!</definedName>
    <definedName name="TDSoth.TotTDSOnAmtPaid" localSheetId="4">#REF!</definedName>
    <definedName name="TDSoth.TotTDSOnAmtPaid">#REF!</definedName>
    <definedName name="tp" localSheetId="4">#REF!</definedName>
    <definedName name="tp">#REF!</definedName>
    <definedName name="Ver.AssesseeVerName" localSheetId="4">#REF!</definedName>
    <definedName name="Ver.AssesseeVerName">#REF!</definedName>
    <definedName name="Ver.Date" localSheetId="4">#REF!</definedName>
    <definedName name="Ver.Date">#REF!</definedName>
    <definedName name="Ver.FatherName" localSheetId="4">#REF!</definedName>
    <definedName name="Ver.FatherName">#REF!</definedName>
    <definedName name="Ver.IdentificationNoOfTRP" localSheetId="4">#REF!</definedName>
    <definedName name="Ver.IdentificationNoOfTRP">#REF!</definedName>
    <definedName name="Ver.NameOfTRP" localSheetId="4">#REF!</definedName>
    <definedName name="Ver.NameOfTRP">#REF!</definedName>
    <definedName name="Ver.Place" localSheetId="4">#REF!</definedName>
    <definedName name="Ver.Place">#REF!</definedName>
    <definedName name="Ver.ReImbFrmGov" localSheetId="4">#REF!</definedName>
    <definedName name="Ver.ReImbFrmGov">#REF!</definedName>
    <definedName name="Z_01E6FF9C_BB30_4C32_9D09_6DB93F11503E_.wvu.Cols" localSheetId="2" hidden="1">GA55A!$AD:$XFD</definedName>
    <definedName name="Z_01E6FF9C_BB30_4C32_9D09_6DB93F11503E_.wvu.Cols" localSheetId="3" hidden="1">'Other Deduction'!$H:$XFD</definedName>
    <definedName name="Z_01E6FF9C_BB30_4C32_9D09_6DB93F11503E_.wvu.Cols" localSheetId="4" hidden="1">'Tax (New Regime)'!$S:$XFD</definedName>
    <definedName name="Z_01E6FF9C_BB30_4C32_9D09_6DB93F11503E_.wvu.Cols" localSheetId="5" hidden="1">'Tax (Old Regime)'!$S:$XFD</definedName>
    <definedName name="Z_01E6FF9C_BB30_4C32_9D09_6DB93F11503E_.wvu.PrintArea" localSheetId="2" hidden="1">GA55A!$C$2:$AB$32</definedName>
    <definedName name="Z_01E6FF9C_BB30_4C32_9D09_6DB93F11503E_.wvu.PrintArea" localSheetId="4" hidden="1">'Tax (New Regime)'!$B$1:$Q$60</definedName>
    <definedName name="Z_01E6FF9C_BB30_4C32_9D09_6DB93F11503E_.wvu.PrintArea" localSheetId="5" hidden="1">'Tax (Old Regime)'!$B$1:$Q$70</definedName>
    <definedName name="Z_01E6FF9C_BB30_4C32_9D09_6DB93F11503E_.wvu.Rows" localSheetId="2" hidden="1">GA55A!$945:$1048576,GA55A!$33:$944</definedName>
    <definedName name="Z_01E6FF9C_BB30_4C32_9D09_6DB93F11503E_.wvu.Rows" localSheetId="3" hidden="1">'Other Deduction'!$562:$1048576,'Other Deduction'!$24:$561</definedName>
    <definedName name="Z_01E6FF9C_BB30_4C32_9D09_6DB93F11503E_.wvu.Rows" localSheetId="4" hidden="1">'Tax (New Regime)'!$61:$1048576,'Tax (New Regime)'!#REF!</definedName>
    <definedName name="Z_01E6FF9C_BB30_4C32_9D09_6DB93F11503E_.wvu.Rows" localSheetId="5" hidden="1">'Tax (Old Regime)'!$76:$1048576,'Tax (Old Regime)'!$72:$75</definedName>
    <definedName name="Z_483AFC7C_A53B_4837_A853_31CBC6C9ED1B_.wvu.Cols" localSheetId="2" hidden="1">GA55A!$AD:$XFD</definedName>
    <definedName name="Z_483AFC7C_A53B_4837_A853_31CBC6C9ED1B_.wvu.Cols" localSheetId="3" hidden="1">'Other Deduction'!$H:$XFD</definedName>
    <definedName name="Z_483AFC7C_A53B_4837_A853_31CBC6C9ED1B_.wvu.Cols" localSheetId="4" hidden="1">'Tax (New Regime)'!$S:$XFD</definedName>
    <definedName name="Z_483AFC7C_A53B_4837_A853_31CBC6C9ED1B_.wvu.Cols" localSheetId="5" hidden="1">'Tax (Old Regime)'!$S:$XFD</definedName>
    <definedName name="Z_483AFC7C_A53B_4837_A853_31CBC6C9ED1B_.wvu.PrintArea" localSheetId="2" hidden="1">GA55A!$C$2:$AB$32</definedName>
    <definedName name="Z_483AFC7C_A53B_4837_A853_31CBC6C9ED1B_.wvu.PrintArea" localSheetId="4" hidden="1">'Tax (New Regime)'!$B$1:$Q$60</definedName>
    <definedName name="Z_483AFC7C_A53B_4837_A853_31CBC6C9ED1B_.wvu.PrintArea" localSheetId="5" hidden="1">'Tax (Old Regime)'!$B$1:$Q$70</definedName>
    <definedName name="Z_483AFC7C_A53B_4837_A853_31CBC6C9ED1B_.wvu.Rows" localSheetId="2" hidden="1">GA55A!$945:$1048576,GA55A!$33:$944</definedName>
    <definedName name="Z_483AFC7C_A53B_4837_A853_31CBC6C9ED1B_.wvu.Rows" localSheetId="3" hidden="1">'Other Deduction'!$562:$1048576,'Other Deduction'!$24:$561</definedName>
    <definedName name="Z_483AFC7C_A53B_4837_A853_31CBC6C9ED1B_.wvu.Rows" localSheetId="4" hidden="1">'Tax (New Regime)'!$61:$1048576,'Tax (New Regime)'!#REF!</definedName>
    <definedName name="Z_483AFC7C_A53B_4837_A853_31CBC6C9ED1B_.wvu.Rows" localSheetId="5" hidden="1">'Tax (Old Regime)'!$76:$1048576,'Tax (Old Regime)'!$72:$75</definedName>
  </definedNames>
  <calcPr calcId="19102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7" i="2" l="1"/>
  <c r="M26" i="2"/>
  <c r="M24" i="2"/>
  <c r="H8" i="2" l="1"/>
  <c r="U9" i="2"/>
  <c r="K9" i="1"/>
  <c r="L9" i="1"/>
  <c r="Z27" i="2"/>
  <c r="Z26" i="2"/>
  <c r="Z22" i="2"/>
  <c r="J9" i="2"/>
  <c r="J10" i="2" s="1"/>
  <c r="J11" i="2" s="1"/>
  <c r="J12" i="2" s="1"/>
  <c r="J13" i="2" s="1"/>
  <c r="J14" i="2" s="1"/>
  <c r="J15" i="2" s="1"/>
  <c r="J16" i="2" s="1"/>
  <c r="J17" i="2" s="1"/>
  <c r="J18" i="2" s="1"/>
  <c r="J19" i="2" s="1"/>
  <c r="O9" i="2"/>
  <c r="O10" i="2" s="1"/>
  <c r="O11" i="2" s="1"/>
  <c r="O12" i="2" s="1"/>
  <c r="O13" i="2" s="1"/>
  <c r="O14" i="2" s="1"/>
  <c r="O15" i="2" s="1"/>
  <c r="O16" i="2" s="1"/>
  <c r="O17" i="2" s="1"/>
  <c r="O18" i="2" s="1"/>
  <c r="O19" i="2" s="1"/>
  <c r="I19" i="2"/>
  <c r="I18" i="2"/>
  <c r="I17" i="2"/>
  <c r="I16" i="2"/>
  <c r="I15" i="2"/>
  <c r="I14" i="2"/>
  <c r="I13" i="2"/>
  <c r="I12" i="2"/>
  <c r="I11" i="2"/>
  <c r="I10" i="2"/>
  <c r="I9" i="2"/>
  <c r="D6" i="2"/>
  <c r="Q6" i="2"/>
  <c r="K23" i="2"/>
  <c r="S8" i="2"/>
  <c r="D8" i="2"/>
  <c r="F8" i="2" s="1"/>
  <c r="L3" i="8" s="1"/>
  <c r="N23" i="2" l="1"/>
  <c r="Z23" i="2" s="1"/>
  <c r="M23" i="2"/>
  <c r="AA23" i="2" s="1"/>
  <c r="AA26" i="2"/>
  <c r="H9" i="2"/>
  <c r="H10" i="2" s="1"/>
  <c r="J3" i="8"/>
  <c r="J9" i="1"/>
  <c r="AA27" i="2"/>
  <c r="E20" i="2"/>
  <c r="M20" i="2" s="1"/>
  <c r="I28" i="2"/>
  <c r="O28" i="2"/>
  <c r="E8" i="2"/>
  <c r="K3" i="8" s="1"/>
  <c r="AA33" i="2"/>
  <c r="M12" i="7"/>
  <c r="P15" i="7" s="1"/>
  <c r="E33" i="2"/>
  <c r="H11" i="2" l="1"/>
  <c r="H12" i="2" s="1"/>
  <c r="H13" i="2" s="1"/>
  <c r="H14" i="2" s="1"/>
  <c r="H15" i="2" s="1"/>
  <c r="H16" i="2" s="1"/>
  <c r="H17" i="2" s="1"/>
  <c r="H18" i="2" s="1"/>
  <c r="H19" i="2" s="1"/>
  <c r="Q9" i="2"/>
  <c r="H28" i="2" l="1"/>
  <c r="T9" i="2"/>
  <c r="G19" i="1"/>
  <c r="P8" i="2"/>
  <c r="P9" i="2"/>
  <c r="Q19" i="2"/>
  <c r="Q18" i="2"/>
  <c r="Q17" i="2"/>
  <c r="Q16" i="2"/>
  <c r="Q15" i="2"/>
  <c r="Q14" i="2"/>
  <c r="Q13" i="2"/>
  <c r="Q12" i="2"/>
  <c r="Q11" i="2"/>
  <c r="Q10" i="2"/>
  <c r="Q28" i="2" l="1"/>
  <c r="D9" i="2"/>
  <c r="J4" i="8" s="1"/>
  <c r="Q8" i="1"/>
  <c r="Y9" i="2"/>
  <c r="F9" i="2" l="1"/>
  <c r="L4" i="8" s="1"/>
  <c r="E9" i="2"/>
  <c r="K4" i="8" s="1"/>
  <c r="Q9" i="1"/>
  <c r="Y10" i="2"/>
  <c r="Y11" i="2" s="1"/>
  <c r="Y12" i="2" s="1"/>
  <c r="Y13" i="2" s="1"/>
  <c r="Y14" i="2" s="1"/>
  <c r="Y15" i="2" s="1"/>
  <c r="Y16" i="2" s="1"/>
  <c r="Y17" i="2" s="1"/>
  <c r="Y18" i="2" s="1"/>
  <c r="Y19" i="2" s="1"/>
  <c r="W28" i="2" l="1"/>
  <c r="F15" i="1" s="1"/>
  <c r="Y28" i="2"/>
  <c r="L3" i="7" l="1"/>
  <c r="P5" i="7"/>
  <c r="P34" i="7"/>
  <c r="T28" i="2"/>
  <c r="P51" i="7"/>
  <c r="P43" i="3"/>
  <c r="P42" i="3"/>
  <c r="J13" i="1"/>
  <c r="J11" i="1"/>
  <c r="H29" i="3"/>
  <c r="H14" i="3"/>
  <c r="K6" i="2"/>
  <c r="AA6" i="2"/>
  <c r="AA5" i="2"/>
  <c r="S6" i="2"/>
  <c r="S5" i="2"/>
  <c r="K5" i="2"/>
  <c r="P3" i="7" s="1"/>
  <c r="D5" i="2"/>
  <c r="E3" i="7" s="1"/>
  <c r="C2" i="2"/>
  <c r="B1" i="7" s="1"/>
  <c r="P5" i="3"/>
  <c r="P60" i="3"/>
  <c r="P44" i="3"/>
  <c r="P41" i="3"/>
  <c r="P39" i="3"/>
  <c r="P38" i="3"/>
  <c r="P37" i="3"/>
  <c r="P36" i="3"/>
  <c r="P33" i="3"/>
  <c r="M8" i="3"/>
  <c r="U10" i="2" l="1"/>
  <c r="N29" i="3"/>
  <c r="N28" i="3"/>
  <c r="N27" i="3"/>
  <c r="N26" i="3"/>
  <c r="N25" i="3"/>
  <c r="N24" i="3"/>
  <c r="N23" i="3"/>
  <c r="H30" i="3"/>
  <c r="H28" i="3"/>
  <c r="H25" i="3"/>
  <c r="H24" i="3"/>
  <c r="H23" i="3"/>
  <c r="K6" i="1"/>
  <c r="K5" i="1"/>
  <c r="L3" i="3"/>
  <c r="M9" i="3"/>
  <c r="L5" i="1" l="1"/>
  <c r="U11" i="2"/>
  <c r="U12" i="2" s="1"/>
  <c r="R9" i="1"/>
  <c r="S9" i="1" s="1"/>
  <c r="R8" i="1"/>
  <c r="P17" i="3"/>
  <c r="P17" i="7"/>
  <c r="P3" i="3"/>
  <c r="S8" i="1" l="1"/>
  <c r="O63" i="3"/>
  <c r="H27" i="3"/>
  <c r="U13" i="2" l="1"/>
  <c r="O54" i="7"/>
  <c r="Z8" i="2"/>
  <c r="U14" i="2" l="1"/>
  <c r="S9" i="2"/>
  <c r="Z9" i="2" s="1"/>
  <c r="B2" i="1"/>
  <c r="K14" i="3"/>
  <c r="M12" i="3"/>
  <c r="E14" i="3" s="1"/>
  <c r="E3" i="3"/>
  <c r="B1" i="3"/>
  <c r="G9" i="2"/>
  <c r="M9" i="2" s="1"/>
  <c r="AA9" i="2" l="1"/>
  <c r="U15" i="2"/>
  <c r="U16" i="2" s="1"/>
  <c r="J28" i="2"/>
  <c r="G10" i="2"/>
  <c r="G11" i="2" s="1"/>
  <c r="G12" i="2" s="1"/>
  <c r="G13" i="2" s="1"/>
  <c r="G14" i="2" s="1"/>
  <c r="G15" i="2" s="1"/>
  <c r="G16" i="2" s="1"/>
  <c r="G17" i="2" s="1"/>
  <c r="G18" i="2" s="1"/>
  <c r="G19" i="2" s="1"/>
  <c r="P10" i="2"/>
  <c r="S10" i="2"/>
  <c r="S11" i="2" s="1"/>
  <c r="S12" i="2" s="1"/>
  <c r="S13" i="2" s="1"/>
  <c r="S14" i="2" s="1"/>
  <c r="S15" i="2" s="1"/>
  <c r="S16" i="2" s="1"/>
  <c r="S17" i="2" s="1"/>
  <c r="S18" i="2" s="1"/>
  <c r="S19" i="2" s="1"/>
  <c r="D10" i="2"/>
  <c r="J5" i="8" s="1"/>
  <c r="M8" i="2"/>
  <c r="F54" i="7" l="1"/>
  <c r="F63" i="3"/>
  <c r="F10" i="2"/>
  <c r="L5" i="8" s="1"/>
  <c r="E10" i="2"/>
  <c r="K5" i="8" s="1"/>
  <c r="Q10" i="1"/>
  <c r="L28" i="2"/>
  <c r="S28" i="2"/>
  <c r="G28" i="2"/>
  <c r="P11" i="2"/>
  <c r="P12" i="2" s="1"/>
  <c r="P13" i="2" s="1"/>
  <c r="P14" i="2" s="1"/>
  <c r="P15" i="2" s="1"/>
  <c r="P16" i="2" s="1"/>
  <c r="P17" i="2" s="1"/>
  <c r="P18" i="2" s="1"/>
  <c r="P19" i="2" s="1"/>
  <c r="D11" i="2"/>
  <c r="J6" i="8" s="1"/>
  <c r="Z10" i="2" l="1"/>
  <c r="M10" i="2"/>
  <c r="F11" i="2"/>
  <c r="L6" i="8" s="1"/>
  <c r="E11" i="2"/>
  <c r="K6" i="8" s="1"/>
  <c r="N20" i="2"/>
  <c r="Z20" i="2" s="1"/>
  <c r="AA20" i="2" s="1"/>
  <c r="U17" i="2"/>
  <c r="Q11" i="1"/>
  <c r="R10" i="1"/>
  <c r="P28" i="2"/>
  <c r="H21" i="3" s="1"/>
  <c r="H22" i="3"/>
  <c r="D12" i="2"/>
  <c r="J7" i="8" s="1"/>
  <c r="M14" i="3"/>
  <c r="P15" i="3" s="1"/>
  <c r="AA10" i="2" l="1"/>
  <c r="J63" i="3"/>
  <c r="J54" i="7"/>
  <c r="S10" i="1"/>
  <c r="Z11" i="2"/>
  <c r="AE21" i="2"/>
  <c r="AF21" i="2" s="1"/>
  <c r="M11" i="2"/>
  <c r="F12" i="2"/>
  <c r="L7" i="8" s="1"/>
  <c r="E12" i="2"/>
  <c r="U18" i="2"/>
  <c r="Q12" i="1"/>
  <c r="R11" i="1"/>
  <c r="S11" i="1" s="1"/>
  <c r="D13" i="2"/>
  <c r="J8" i="8" s="1"/>
  <c r="M12" i="2" l="1"/>
  <c r="K7" i="8"/>
  <c r="AA11" i="2"/>
  <c r="Z12" i="2"/>
  <c r="Z24" i="2"/>
  <c r="F13" i="2"/>
  <c r="L8" i="8" s="1"/>
  <c r="E13" i="2"/>
  <c r="K8" i="8" s="1"/>
  <c r="AE22" i="2"/>
  <c r="AF22" i="2" s="1"/>
  <c r="U19" i="2"/>
  <c r="U28" i="2" s="1"/>
  <c r="L54" i="7"/>
  <c r="R12" i="1"/>
  <c r="S12" i="1" s="1"/>
  <c r="Q13" i="1"/>
  <c r="D14" i="2"/>
  <c r="J9" i="8" s="1"/>
  <c r="AA12" i="2" l="1"/>
  <c r="Z13" i="2"/>
  <c r="M13" i="2"/>
  <c r="AA24" i="2"/>
  <c r="F14" i="2"/>
  <c r="L9" i="8" s="1"/>
  <c r="E14" i="2"/>
  <c r="K9" i="8" s="1"/>
  <c r="AG22" i="2"/>
  <c r="AE23" i="2"/>
  <c r="AF23" i="2" s="1"/>
  <c r="AG21" i="2"/>
  <c r="M54" i="7"/>
  <c r="P54" i="7" s="1"/>
  <c r="R13" i="1"/>
  <c r="S13" i="1" s="1"/>
  <c r="Q14" i="1"/>
  <c r="M63" i="3"/>
  <c r="L63" i="3"/>
  <c r="G11" i="1"/>
  <c r="D15" i="2"/>
  <c r="J10" i="8" s="1"/>
  <c r="AA13" i="2" l="1"/>
  <c r="M14" i="2"/>
  <c r="AE24" i="2"/>
  <c r="AE25" i="2" s="1"/>
  <c r="E21" i="2" s="1"/>
  <c r="M21" i="2" s="1"/>
  <c r="Z14" i="2"/>
  <c r="F15" i="2"/>
  <c r="L10" i="8" s="1"/>
  <c r="E15" i="2"/>
  <c r="K10" i="8" s="1"/>
  <c r="AG23" i="2"/>
  <c r="AG25" i="2" s="1"/>
  <c r="AF25" i="2"/>
  <c r="Q15" i="1"/>
  <c r="R14" i="1"/>
  <c r="S14" i="1" s="1"/>
  <c r="P63" i="3"/>
  <c r="D16" i="2"/>
  <c r="J11" i="8" s="1"/>
  <c r="AA14" i="2" l="1"/>
  <c r="M15" i="2"/>
  <c r="Z15" i="2"/>
  <c r="E22" i="2"/>
  <c r="M22" i="2" s="1"/>
  <c r="AE26" i="2"/>
  <c r="E25" i="2"/>
  <c r="M25" i="2" s="1"/>
  <c r="F16" i="2"/>
  <c r="L11" i="8" s="1"/>
  <c r="E16" i="2"/>
  <c r="K11" i="8" s="1"/>
  <c r="X28" i="2"/>
  <c r="K28" i="2"/>
  <c r="Q16" i="1"/>
  <c r="R15" i="1"/>
  <c r="S15" i="1" s="1"/>
  <c r="AA8" i="2"/>
  <c r="D17" i="2"/>
  <c r="J12" i="8" s="1"/>
  <c r="AA15" i="2" l="1"/>
  <c r="M16" i="2"/>
  <c r="AA22" i="2"/>
  <c r="Z16" i="2"/>
  <c r="N25" i="2"/>
  <c r="Z25" i="2" s="1"/>
  <c r="N21" i="2"/>
  <c r="Z21" i="2" s="1"/>
  <c r="AA21" i="2" s="1"/>
  <c r="F17" i="2"/>
  <c r="L12" i="8" s="1"/>
  <c r="E17" i="2"/>
  <c r="K12" i="8" s="1"/>
  <c r="Q17" i="1"/>
  <c r="R16" i="1"/>
  <c r="S16" i="1" s="1"/>
  <c r="D18" i="2"/>
  <c r="J13" i="8" s="1"/>
  <c r="AA16" i="2" l="1"/>
  <c r="M17" i="2"/>
  <c r="Z17" i="2"/>
  <c r="AA25" i="2"/>
  <c r="F18" i="2"/>
  <c r="L13" i="8" s="1"/>
  <c r="E18" i="2"/>
  <c r="K13" i="8" s="1"/>
  <c r="R17" i="1"/>
  <c r="S17" i="1" s="1"/>
  <c r="Q18" i="1"/>
  <c r="D19" i="2"/>
  <c r="J14" i="8" s="1"/>
  <c r="J15" i="8" s="1"/>
  <c r="AA17" i="2" l="1"/>
  <c r="Z18" i="2"/>
  <c r="M18" i="2"/>
  <c r="AA18" i="2" s="1"/>
  <c r="F19" i="2"/>
  <c r="L14" i="8" s="1"/>
  <c r="L15" i="8" s="1"/>
  <c r="E8" i="8" s="1"/>
  <c r="E19" i="2"/>
  <c r="R28" i="2"/>
  <c r="E3" i="8"/>
  <c r="Q19" i="1"/>
  <c r="Q20" i="1" s="1"/>
  <c r="R18" i="1"/>
  <c r="S18" i="1" s="1"/>
  <c r="D28" i="2"/>
  <c r="K14" i="8" l="1"/>
  <c r="K15" i="8" s="1"/>
  <c r="E4" i="8" s="1"/>
  <c r="J17" i="8" s="1"/>
  <c r="M19" i="2"/>
  <c r="Z19" i="2"/>
  <c r="F28" i="2"/>
  <c r="J21" i="1" s="1"/>
  <c r="R19" i="1"/>
  <c r="E28" i="2"/>
  <c r="J19" i="8" l="1"/>
  <c r="J20" i="8"/>
  <c r="S19" i="1"/>
  <c r="S20" i="1" s="1"/>
  <c r="S21" i="1" s="1"/>
  <c r="J18" i="1" s="1"/>
  <c r="R20" i="1"/>
  <c r="N3" i="8"/>
  <c r="M28" i="2"/>
  <c r="P4" i="7" s="1"/>
  <c r="AA19" i="2"/>
  <c r="N28" i="2"/>
  <c r="H26" i="3" s="1"/>
  <c r="N5" i="8"/>
  <c r="E9" i="8" s="1"/>
  <c r="M7" i="7" l="1"/>
  <c r="P4" i="3"/>
  <c r="P6" i="7"/>
  <c r="N4" i="8"/>
  <c r="N6" i="8" s="1"/>
  <c r="E11" i="8" s="1"/>
  <c r="E12" i="8" s="1"/>
  <c r="E7" i="8"/>
  <c r="L4" i="1"/>
  <c r="V28" i="2"/>
  <c r="P40" i="3" s="1"/>
  <c r="P45" i="3" s="1"/>
  <c r="Z28" i="2" l="1"/>
  <c r="G4" i="1" l="1"/>
  <c r="P10" i="7"/>
  <c r="P11" i="7" s="1"/>
  <c r="P16" i="7" s="1"/>
  <c r="P18" i="7" s="1"/>
  <c r="AA28" i="2"/>
  <c r="P6" i="3"/>
  <c r="M7" i="3" s="1"/>
  <c r="P10" i="3" l="1"/>
  <c r="P11" i="3" s="1"/>
  <c r="P16" i="3" s="1"/>
  <c r="P18" i="3" s="1"/>
  <c r="L6" i="1"/>
  <c r="L7" i="1" s="1"/>
  <c r="I7" i="1" s="1"/>
  <c r="I10" i="1" s="1"/>
  <c r="P23" i="7" l="1"/>
  <c r="P35" i="7" s="1"/>
  <c r="P36" i="7" s="1"/>
  <c r="P37" i="7" s="1"/>
  <c r="P42" i="7" l="1"/>
  <c r="P43" i="7"/>
  <c r="P41" i="7"/>
  <c r="P44" i="7"/>
  <c r="P45" i="7"/>
  <c r="P46" i="7" l="1"/>
  <c r="P47" i="7" s="1"/>
  <c r="N30" i="3"/>
  <c r="P31" i="3" s="1"/>
  <c r="K10" i="1" l="1"/>
  <c r="P48" i="7" l="1"/>
  <c r="P49" i="7" s="1"/>
  <c r="P34" i="3"/>
  <c r="P46" i="3" s="1"/>
  <c r="P47" i="3" s="1"/>
  <c r="P48" i="3" s="1"/>
  <c r="G15" i="1"/>
  <c r="P50" i="7" l="1"/>
  <c r="P52" i="7" s="1"/>
  <c r="P54" i="3"/>
  <c r="P53" i="3"/>
  <c r="P52" i="3"/>
  <c r="P55" i="7" l="1"/>
  <c r="B55" i="7"/>
  <c r="G9" i="1"/>
  <c r="P55" i="3"/>
  <c r="P56" i="3" l="1"/>
  <c r="P57" i="3" s="1"/>
  <c r="P58" i="3" s="1"/>
  <c r="P59" i="3" s="1"/>
  <c r="P61" i="3" l="1"/>
  <c r="G7" i="1" l="1"/>
  <c r="E22" i="1" s="1"/>
  <c r="P64" i="3"/>
  <c r="B64" i="3"/>
  <c r="B22" i="1" l="1"/>
  <c r="E21" i="1"/>
  <c r="B21" i="1"/>
</calcChain>
</file>

<file path=xl/sharedStrings.xml><?xml version="1.0" encoding="utf-8"?>
<sst xmlns="http://schemas.openxmlformats.org/spreadsheetml/2006/main" count="411" uniqueCount="352">
  <si>
    <t>PS Aarampura</t>
  </si>
  <si>
    <t>SI LOAN + INT</t>
  </si>
  <si>
    <t>Basic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</si>
  <si>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</si>
  <si>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</si>
  <si>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</si>
  <si>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</si>
  <si>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</si>
  <si>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</si>
  <si>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</si>
  <si>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 xml:space="preserve"> x`g _.k ij C;kt</t>
  </si>
  <si>
    <t>Month</t>
  </si>
  <si>
    <t>SI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</si>
  <si>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</si>
  <si>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</si>
  <si>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</si>
  <si>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</si>
  <si>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</si>
  <si>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</si>
  <si>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</si>
  <si>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</si>
  <si>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</si>
  <si>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vU; vk;</t>
  </si>
  <si>
    <t>PAN :</t>
  </si>
  <si>
    <t>Name :</t>
  </si>
  <si>
    <t xml:space="preserve"> in %</t>
  </si>
  <si>
    <t xml:space="preserve">                                                              'ks"k ¼2&amp;3½</t>
  </si>
  <si>
    <t>¼2½ izkIr fdjk;k #-</t>
  </si>
  <si>
    <t xml:space="preserve">¼c½ ?kVk;sa </t>
  </si>
  <si>
    <t xml:space="preserve"> x`gdj </t>
  </si>
  <si>
    <t>(i)</t>
  </si>
  <si>
    <t>(x)</t>
  </si>
  <si>
    <t>(ii)</t>
  </si>
  <si>
    <t>(xi)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</si>
  <si>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</si>
  <si>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</si>
  <si>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</si>
  <si>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</si>
  <si>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</si>
  <si>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</si>
  <si>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</si>
  <si>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</si>
  <si>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</si>
  <si>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</si>
  <si>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</si>
  <si>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</si>
  <si>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</si>
  <si>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</si>
  <si>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</si>
  <si>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</si>
  <si>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</si>
  <si>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</si>
  <si>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</si>
  <si>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</si>
  <si>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</si>
  <si>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>¼1½ ;ksx vk;dj</t>
  </si>
  <si>
    <t>Tax Deposited</t>
  </si>
  <si>
    <t>,d O;fDr dj nkrk</t>
  </si>
  <si>
    <t>dqy 'ks"k vk;dj</t>
  </si>
  <si>
    <t>Vh-Mh-,l-
:Ik;s</t>
  </si>
  <si>
    <t>Income Tax / TDS</t>
  </si>
  <si>
    <t>Total
Deduction</t>
  </si>
  <si>
    <t>Gross  Salary</t>
  </si>
  <si>
    <t>Bill No. - Date 
/ 
TV No. - Date</t>
  </si>
  <si>
    <t>Washing Allow.</t>
  </si>
  <si>
    <t>3,00,001-5,00,000</t>
  </si>
  <si>
    <t>Bank A/c :</t>
  </si>
  <si>
    <t>¼3½ 'ks"k vk;dj ¼1&amp;2½</t>
  </si>
  <si>
    <t xml:space="preserve">V;w'ku Qhl </t>
  </si>
  <si>
    <t>bfDoVh fyad lsfoax Ldhe</t>
  </si>
  <si>
    <r>
      <rPr>
        <sz val="18"/>
        <color theme="0"/>
        <rFont val="DevLys 010"/>
      </rPr>
      <t xml:space="preserve">lkHkkj % pUnz izdk'k dqeh]Z izk/;kid HkkSfrdh] jk-m-ek-fo- VksMkjk;flag ¼Vksad½ </t>
    </r>
    <r>
      <rPr>
        <sz val="16"/>
        <color theme="0"/>
        <rFont val="DevLys 010"/>
      </rPr>
      <t xml:space="preserve">
</t>
    </r>
    <r>
      <rPr>
        <sz val="18"/>
        <color theme="0"/>
        <rFont val="DevLys 010"/>
      </rPr>
      <t>fdlh Hkh izdkj dh rduhdh leL;k@lq&gt;ko ds fy, bZesy djsa &amp;</t>
    </r>
    <r>
      <rPr>
        <sz val="16"/>
        <color theme="0"/>
        <rFont val="DevLys 010"/>
      </rPr>
      <t xml:space="preserve"> </t>
    </r>
    <r>
      <rPr>
        <sz val="13"/>
        <color theme="0"/>
        <rFont val="Calibri"/>
        <family val="2"/>
        <scheme val="minor"/>
      </rPr>
      <t xml:space="preserve"> </t>
    </r>
    <r>
      <rPr>
        <sz val="14"/>
        <color theme="0"/>
        <rFont val="Calibri"/>
        <family val="2"/>
        <scheme val="minor"/>
      </rPr>
      <t>cpkurmi@gmail.com</t>
    </r>
  </si>
  <si>
    <t xml:space="preserve"> vU; dVkSfr;k¡</t>
  </si>
  <si>
    <t>1- edku fdjk;k HkRrk ¼ NwV tks ysuh gS½</t>
  </si>
  <si>
    <r>
      <t>2- euksjatu Hkrk /kkjk 16 ¼</t>
    </r>
    <r>
      <rPr>
        <sz val="13"/>
        <rFont val="Times New Roman"/>
        <family val="1"/>
      </rPr>
      <t>ii</t>
    </r>
    <r>
      <rPr>
        <sz val="13"/>
        <rFont val="DevLys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</si>
  <si>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DevLys 010"/>
      </rPr>
      <t xml:space="preserve">½ ds vUrxrZ </t>
    </r>
  </si>
  <si>
    <t>4- x`g lEifr ls izkIr fdjk;k &amp; vk;</t>
  </si>
  <si>
    <t xml:space="preserve">5- x`gdj 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</si>
  <si>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</si>
  <si>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r>
      <t xml:space="preserve">9- ih-,y-vkbZ- </t>
    </r>
    <r>
      <rPr>
        <sz val="11"/>
        <rFont val="Calibri"/>
        <family val="2"/>
        <scheme val="minor"/>
      </rPr>
      <t>(PLI)</t>
    </r>
  </si>
  <si>
    <r>
      <t xml:space="preserve">10- V;w'ku Qhl </t>
    </r>
    <r>
      <rPr>
        <sz val="11"/>
        <rFont val="Calibri"/>
        <family val="2"/>
        <scheme val="minor"/>
      </rPr>
      <t>(Tution Fees)</t>
    </r>
  </si>
  <si>
    <t>11- ;w- ,y- vkbZ- ih-@okf"kZd Iyku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</si>
  <si>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</si>
  <si>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</si>
  <si>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</si>
  <si>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Group Insurance  
Accidental</t>
  </si>
  <si>
    <t>ROP (If any, put the value in minus)</t>
  </si>
  <si>
    <t>Net Payment</t>
  </si>
  <si>
    <t>TAN:</t>
  </si>
  <si>
    <t>www.rssrashtriya.org</t>
  </si>
  <si>
    <t>H.R.A.</t>
  </si>
  <si>
    <t>osru ds vfrfjDr dVkSfr;k¡] vk;@tek jkf'k ,oa NwV dk fooj.k</t>
  </si>
  <si>
    <t>How to use this Utility</t>
  </si>
  <si>
    <t>GA 55 A Sheet</t>
  </si>
  <si>
    <r>
      <t xml:space="preserve">vkidks ftrus dkfeZdksa dh vk;dj x.kuk djuh gS] loZizFke mruh ckj odZcqd dks muds uke ls </t>
    </r>
    <r>
      <rPr>
        <sz val="12"/>
        <rFont val="Calibri"/>
        <family val="2"/>
        <scheme val="minor"/>
      </rPr>
      <t xml:space="preserve">Save as </t>
    </r>
    <r>
      <rPr>
        <sz val="14"/>
        <rFont val="DevLys 010"/>
      </rPr>
      <t>dj ysosaA</t>
    </r>
  </si>
  <si>
    <t>Other Deduction Sheet</t>
  </si>
  <si>
    <t xml:space="preserve">bl 'khV esa osru ds vfrfjDr vk;] fofHkUu dVkSfr;k¡] fofHkUu tek jkf'k@NwV] osru ds vykok dkVk x;k vk;dj vkfn fooj.k fy[kk tkuk gSA </t>
  </si>
  <si>
    <t>Print</t>
  </si>
  <si>
    <r>
      <t xml:space="preserve">16- lqdU;k le`f) ;kstuk </t>
    </r>
    <r>
      <rPr>
        <sz val="11"/>
        <rFont val="Calibri"/>
        <family val="2"/>
        <scheme val="minor"/>
      </rPr>
      <t>(SSY)</t>
    </r>
  </si>
  <si>
    <t>(xviii)</t>
  </si>
  <si>
    <t>lqdU;k le`f) ;kstuk esa tek jkf'k</t>
  </si>
  <si>
    <t>Mobile No. :</t>
  </si>
  <si>
    <t>(xix)</t>
  </si>
  <si>
    <t>17- bfDoVh fyad lsfoax Ldhe</t>
  </si>
  <si>
    <r>
      <t xml:space="preserve">18- LFkfxr okf"kZdh </t>
    </r>
    <r>
      <rPr>
        <sz val="11"/>
        <rFont val="Calibri"/>
        <family val="2"/>
        <scheme val="minor"/>
      </rPr>
      <t>(Defferred Annuty)</t>
    </r>
  </si>
  <si>
    <t>vU; tek jkf'k ¼/kkjk 80 lh ds vUrxZr½</t>
  </si>
  <si>
    <t>21- ,QMh vkfn vU; tek jkf'k ij izkIr dqy C;kt ¼ihih,Q dks NksM+dj½</t>
  </si>
  <si>
    <r>
      <t xml:space="preserve">20- cpr [kkrs </t>
    </r>
    <r>
      <rPr>
        <sz val="11"/>
        <rFont val="Times New Roman"/>
        <family val="1"/>
      </rPr>
      <t>(Saving Accounts)</t>
    </r>
    <r>
      <rPr>
        <sz val="13"/>
        <rFont val="DevLys 010"/>
      </rPr>
      <t xml:space="preserve"> dh tek jkf'k ij izkIr C;kt</t>
    </r>
  </si>
  <si>
    <t>23- /kkjk 80 lh ds vUrxZr vU; en esa tek djk;h x;h jkf'k</t>
  </si>
  <si>
    <r>
      <t xml:space="preserve">24- /kkjk </t>
    </r>
    <r>
      <rPr>
        <sz val="11"/>
        <rFont val="Times New Roman"/>
        <family val="1"/>
      </rPr>
      <t>80CCC -</t>
    </r>
    <r>
      <rPr>
        <sz val="13"/>
        <rFont val="DevLys 010"/>
      </rPr>
      <t xml:space="preserve"> isa'ku Iyku gsrq va'knku ¼,u-ih-,l- ds avykok½</t>
    </r>
  </si>
  <si>
    <r>
      <t xml:space="preserve">26- /kkjk </t>
    </r>
    <r>
      <rPr>
        <sz val="11"/>
        <rFont val="Times New Roman"/>
        <family val="1"/>
      </rPr>
      <t>80CCD(1B)</t>
    </r>
    <r>
      <rPr>
        <sz val="13"/>
        <rFont val="DevLys 010"/>
      </rPr>
      <t xml:space="preserve"> uohu isa'ku ;kstuk esa vfrfjDr va'knku ¼vf/kdre :- 50]000½</t>
    </r>
  </si>
  <si>
    <r>
      <t xml:space="preserve">28- /kkjk </t>
    </r>
    <r>
      <rPr>
        <sz val="11"/>
        <rFont val="Times New Roman"/>
        <family val="1"/>
      </rPr>
      <t xml:space="preserve">80DD- </t>
    </r>
    <r>
      <rPr>
        <sz val="13"/>
        <rFont val="DevLys 010"/>
      </rPr>
      <t>fodykax vkfJrksa ds fpfdRlk mipkj</t>
    </r>
    <r>
      <rPr>
        <sz val="10"/>
        <rFont val="DevLys 010"/>
      </rPr>
      <t xml:space="preserve">¼vf/kdre 75000] </t>
    </r>
    <r>
      <rPr>
        <sz val="10"/>
        <rFont val="Times New Roman"/>
        <family val="1"/>
      </rPr>
      <t>80%</t>
    </r>
    <r>
      <rPr>
        <sz val="10"/>
        <rFont val="DevLys 010"/>
      </rPr>
      <t xml:space="preserve"> fodykaxrk 125000½</t>
    </r>
  </si>
  <si>
    <r>
      <t xml:space="preserve">29- /kkjk </t>
    </r>
    <r>
      <rPr>
        <sz val="11"/>
        <rFont val="Times New Roman"/>
        <family val="1"/>
      </rPr>
      <t xml:space="preserve">80DDB- </t>
    </r>
    <r>
      <rPr>
        <sz val="13"/>
        <rFont val="DevLys 010"/>
      </rPr>
      <t>fof'k"V jksxksa ds mipkj gsrq dVkSrh</t>
    </r>
    <r>
      <rPr>
        <sz val="10"/>
        <rFont val="DevLys 010"/>
      </rPr>
      <t xml:space="preserve"> ¼lkekU; 40000] ofj"B ukxfjd 1 yk[k½</t>
    </r>
  </si>
  <si>
    <r>
      <t xml:space="preserve">31- /kkjk </t>
    </r>
    <r>
      <rPr>
        <sz val="11"/>
        <rFont val="Times New Roman"/>
        <family val="1"/>
      </rPr>
      <t>80G -</t>
    </r>
    <r>
      <rPr>
        <sz val="13"/>
        <rFont val="DevLys 010"/>
      </rPr>
      <t xml:space="preserve"> /kekZFkZ laLFkkvksa vkfn dks fn;s nku ¼d Js.kh </t>
    </r>
    <r>
      <rPr>
        <sz val="11"/>
        <rFont val="Times New Roman"/>
        <family val="1"/>
      </rPr>
      <t>100%</t>
    </r>
    <r>
      <rPr>
        <sz val="13"/>
        <rFont val="DevLys 010"/>
      </rPr>
      <t xml:space="preserve"> ,oa [k Js.kh </t>
    </r>
    <r>
      <rPr>
        <sz val="11"/>
        <rFont val="Times New Roman"/>
        <family val="1"/>
      </rPr>
      <t>50%</t>
    </r>
    <r>
      <rPr>
        <sz val="13"/>
        <rFont val="DevLys 010"/>
      </rPr>
      <t>½</t>
    </r>
  </si>
  <si>
    <r>
      <t xml:space="preserve">30- /kkjk </t>
    </r>
    <r>
      <rPr>
        <sz val="11"/>
        <rFont val="Times New Roman"/>
        <family val="1"/>
      </rPr>
      <t>80E -</t>
    </r>
    <r>
      <rPr>
        <sz val="13"/>
        <rFont val="DevLys 010"/>
      </rPr>
      <t xml:space="preserve"> mPp f'k{kk gsrq fy, _.k dk C;kt</t>
    </r>
  </si>
  <si>
    <r>
      <t xml:space="preserve">27- /kkjk </t>
    </r>
    <r>
      <rPr>
        <sz val="11"/>
        <rFont val="Times New Roman"/>
        <family val="1"/>
      </rPr>
      <t>80D -</t>
    </r>
    <r>
      <rPr>
        <sz val="13"/>
        <rFont val="DevLys 010"/>
      </rPr>
      <t xml:space="preserve"> fpfdRlk chek izhfe;e ¼lkekU; 25000] ofj"B ukxfjd 50000½</t>
    </r>
  </si>
  <si>
    <r>
      <t xml:space="preserve">32- /kkjk </t>
    </r>
    <r>
      <rPr>
        <sz val="11"/>
        <rFont val="Times New Roman"/>
        <family val="1"/>
      </rPr>
      <t>80U -</t>
    </r>
    <r>
      <rPr>
        <sz val="13"/>
        <rFont val="DevLys 010"/>
      </rPr>
      <t xml:space="preserve"> LFkkbZ 'kkjhfjd fodykaxrk ¼vf/kdre</t>
    </r>
    <r>
      <rPr>
        <sz val="11"/>
        <rFont val="Times New Roman"/>
        <family val="1"/>
      </rPr>
      <t xml:space="preserve"> 75000, 80%</t>
    </r>
    <r>
      <rPr>
        <sz val="13"/>
        <rFont val="DevLys 010"/>
      </rPr>
      <t xml:space="preserve"> fodykaxrk </t>
    </r>
    <r>
      <rPr>
        <sz val="11"/>
        <rFont val="Times New Roman"/>
        <family val="1"/>
      </rPr>
      <t>125000</t>
    </r>
    <r>
      <rPr>
        <sz val="13"/>
        <rFont val="DevLys 010"/>
      </rPr>
      <t>½</t>
    </r>
  </si>
  <si>
    <t>34- jkgr /kkjk 89 ds vUrxZr</t>
  </si>
  <si>
    <r>
      <t xml:space="preserve">35- osru fcy ds vykok tek djk;k x;k aavk;dj </t>
    </r>
    <r>
      <rPr>
        <sz val="11"/>
        <rFont val="Times New Roman"/>
        <family val="1"/>
      </rPr>
      <t>(TDS)</t>
    </r>
  </si>
  <si>
    <r>
      <t xml:space="preserve">15- jk"Vªh; cpr Ldhe </t>
    </r>
    <r>
      <rPr>
        <sz val="11"/>
        <rFont val="Times New Roman"/>
        <family val="1"/>
      </rPr>
      <t>(NSS)</t>
    </r>
  </si>
  <si>
    <t>22- vU; fofHkUu L=ks+= ¼C;kt ds vykok½ ls dqy vk;</t>
  </si>
  <si>
    <t>36- /kkjk 10¼14½ ds vUrxZr HkÙks tks djeqDr gS</t>
  </si>
  <si>
    <r>
      <t xml:space="preserve">If you have Hindi font problem, then first you should install Hindi font </t>
    </r>
    <r>
      <rPr>
        <b/>
        <sz val="14"/>
        <color rgb="FF0000FF"/>
        <rFont val="Times New Roman"/>
        <family val="1"/>
      </rPr>
      <t>Mfdev010.ttf</t>
    </r>
    <r>
      <rPr>
        <sz val="14"/>
        <rFont val="Times New Roman"/>
        <family val="1"/>
      </rPr>
      <t xml:space="preserve"> &amp; </t>
    </r>
    <r>
      <rPr>
        <b/>
        <sz val="14"/>
        <color rgb="FF0000FF"/>
        <rFont val="Times New Roman"/>
        <family val="1"/>
      </rPr>
      <t>DevLys010.ttf</t>
    </r>
    <r>
      <rPr>
        <b/>
        <sz val="14"/>
        <rFont val="Times New Roman"/>
        <family val="1"/>
      </rPr>
      <t xml:space="preserve"> </t>
    </r>
    <r>
      <rPr>
        <sz val="14"/>
        <rFont val="Times New Roman"/>
        <family val="1"/>
      </rPr>
      <t>in your computer.</t>
    </r>
  </si>
  <si>
    <r>
      <t xml:space="preserve">DA arrear </t>
    </r>
    <r>
      <rPr>
        <sz val="14"/>
        <rFont val="DevLys 010"/>
      </rPr>
      <t>esa</t>
    </r>
    <r>
      <rPr>
        <sz val="12"/>
        <rFont val="Calibri"/>
        <family val="2"/>
        <scheme val="minor"/>
      </rPr>
      <t xml:space="preserve"> PL Arrear </t>
    </r>
    <r>
      <rPr>
        <sz val="14"/>
        <rFont val="DevLys 010"/>
      </rPr>
      <t xml:space="preserve">Hkh tksM+k x;k gSA cksul ds uhps </t>
    </r>
    <r>
      <rPr>
        <sz val="12"/>
        <rFont val="Calibri"/>
        <family val="2"/>
        <scheme val="minor"/>
      </rPr>
      <t>Row Heading Cell Unlock</t>
    </r>
    <r>
      <rPr>
        <sz val="14"/>
        <rFont val="DevLys 010"/>
      </rPr>
      <t xml:space="preserve"> gS] budk uke ifjofrZr fd;k tk ldrk gSA</t>
    </r>
  </si>
  <si>
    <t>dk;kZy; dk uke %</t>
  </si>
  <si>
    <t>dkfeZd dk uke %</t>
  </si>
  <si>
    <t>cSad [kkrk la[;k %</t>
  </si>
  <si>
    <t>SI Number :</t>
  </si>
  <si>
    <t>jkT; chek ekfld dVkSrh %</t>
  </si>
  <si>
    <t>D;k vkidks cksul feyk gS \</t>
  </si>
  <si>
    <t>D;k vki ofj"B ukxfjd ¼60&amp;80 vk;qoxZ½ esa vkrs gS \</t>
  </si>
  <si>
    <t>MASTER DATA</t>
  </si>
  <si>
    <t>lHkh ihys lsy vo'; HkjsaA</t>
  </si>
  <si>
    <t>State Service</t>
  </si>
  <si>
    <t>lsok dk uke ¼dSMj@laoxZ½ %</t>
  </si>
  <si>
    <t>CM Corona Relief</t>
  </si>
  <si>
    <t>Old Tax Regime</t>
  </si>
  <si>
    <t>?kVkb;s dVkSSfr;k¡ %&amp;</t>
  </si>
  <si>
    <t>dqy ;ksx 12 ¼ 1 ls 9 rd ½</t>
  </si>
  <si>
    <t>NO</t>
  </si>
  <si>
    <t>AAAAXXXXXA</t>
  </si>
  <si>
    <t>Master Sheet</t>
  </si>
  <si>
    <r>
      <t xml:space="preserve">is eSustj ls th-,- 55 fudkydj vFkok is iksfLVax ls </t>
    </r>
    <r>
      <rPr>
        <sz val="12"/>
        <rFont val="Calibri"/>
        <family val="2"/>
        <scheme val="minor"/>
      </rPr>
      <t xml:space="preserve">Gross Salary, Total Deduction, Net Payment </t>
    </r>
    <r>
      <rPr>
        <sz val="14"/>
        <rFont val="DevLys 010"/>
      </rPr>
      <t>dk feyku dj ysosaA vUrj vkus ij esU;wvy :Ik ls MkVk cny ysaA</t>
    </r>
  </si>
  <si>
    <t>Computation Sheet (Old / New Tax Regime)</t>
  </si>
  <si>
    <t xml:space="preserve"> is ysoy %</t>
  </si>
  <si>
    <t>L-13</t>
  </si>
  <si>
    <r>
      <t xml:space="preserve">GA55A Sheet </t>
    </r>
    <r>
      <rPr>
        <sz val="14"/>
        <rFont val="DevLys 010"/>
      </rPr>
      <t xml:space="preserve">esa </t>
    </r>
    <r>
      <rPr>
        <sz val="12"/>
        <rFont val="Calibri"/>
        <family val="2"/>
        <scheme val="minor"/>
      </rPr>
      <t xml:space="preserve">Other Allowance/ Other Deduction </t>
    </r>
    <r>
      <rPr>
        <sz val="14"/>
        <rFont val="DevLys 010"/>
      </rPr>
      <t xml:space="preserve">ds lsy </t>
    </r>
    <r>
      <rPr>
        <sz val="12"/>
        <rFont val="Calibri"/>
        <family val="2"/>
        <scheme val="minor"/>
      </rPr>
      <t>Unlock</t>
    </r>
    <r>
      <rPr>
        <sz val="14"/>
        <rFont val="DevLys 010"/>
      </rPr>
      <t xml:space="preserve"> gS] budk uke ifjofrZr fd;k tk ldrk gSA</t>
    </r>
  </si>
  <si>
    <r>
      <t xml:space="preserve">vkius </t>
    </r>
    <r>
      <rPr>
        <sz val="12"/>
        <rFont val="Calibri"/>
        <family val="2"/>
        <scheme val="minor"/>
      </rPr>
      <t>GA55A Sheet</t>
    </r>
    <r>
      <rPr>
        <sz val="14"/>
        <rFont val="DevLys 010"/>
      </rPr>
      <t xml:space="preserve"> esa </t>
    </r>
    <r>
      <rPr>
        <sz val="12"/>
        <rFont val="Calibri"/>
        <family val="2"/>
        <scheme val="minor"/>
      </rPr>
      <t xml:space="preserve">Copy/ Paste, delete </t>
    </r>
    <r>
      <rPr>
        <sz val="14"/>
        <rFont val="DevLys 010"/>
      </rPr>
      <t>dk iz;ksx fd;k gS rks vxys dkfeZd ds fy, Ýs'k 'khV dke esa ysaA</t>
    </r>
  </si>
  <si>
    <t>ekLVj 'khV esa lHkh ihys lsy dh iwfrZ vo'; djsaA</t>
  </si>
  <si>
    <t>6- x`g _.k fdLr ewy/ku</t>
  </si>
  <si>
    <t>7- x`g _.k fdLr C;kt</t>
  </si>
  <si>
    <r>
      <rPr>
        <sz val="12"/>
        <rFont val="Calibri"/>
        <family val="2"/>
        <scheme val="minor"/>
      </rPr>
      <t xml:space="preserve">GA55A &amp; Tax Sheet </t>
    </r>
    <r>
      <rPr>
        <sz val="14"/>
        <rFont val="DevLys 010"/>
      </rPr>
      <t>dks</t>
    </r>
    <r>
      <rPr>
        <sz val="12"/>
        <rFont val="Calibri"/>
        <family val="2"/>
        <scheme val="minor"/>
      </rPr>
      <t xml:space="preserve"> </t>
    </r>
    <r>
      <rPr>
        <sz val="14"/>
        <rFont val="DevLys 010"/>
      </rPr>
      <t xml:space="preserve">isij lkbt </t>
    </r>
    <r>
      <rPr>
        <sz val="12"/>
        <rFont val="Calibri"/>
        <family val="2"/>
        <scheme val="minor"/>
      </rPr>
      <t>A4</t>
    </r>
    <r>
      <rPr>
        <sz val="14"/>
        <rFont val="DevLys 010"/>
      </rPr>
      <t xml:space="preserve"> ij</t>
    </r>
    <r>
      <rPr>
        <sz val="12"/>
        <rFont val="Calibri"/>
        <family val="2"/>
        <scheme val="minor"/>
      </rPr>
      <t xml:space="preserve"> Page Setup </t>
    </r>
    <r>
      <rPr>
        <sz val="14"/>
        <rFont val="DevLys 010"/>
      </rPr>
      <t xml:space="preserve">fd;k gqvk gSA </t>
    </r>
    <r>
      <rPr>
        <sz val="12"/>
        <rFont val="Calibri"/>
        <family val="2"/>
        <scheme val="minor"/>
      </rPr>
      <t xml:space="preserve">Old Tax Regime / New Tax Regime </t>
    </r>
    <r>
      <rPr>
        <sz val="14"/>
        <rFont val="DevLys 010"/>
      </rPr>
      <t xml:space="preserve">esa ls ftlesa vkidks Qk;nk gks mls pqusA lh/ks nksuksa 'khV </t>
    </r>
    <r>
      <rPr>
        <sz val="12"/>
        <rFont val="Calibri"/>
        <family val="2"/>
        <scheme val="minor"/>
      </rPr>
      <t>GA55A &amp; Tax Regime Sheet</t>
    </r>
    <r>
      <rPr>
        <sz val="14"/>
        <rFont val="DevLys 010"/>
      </rPr>
      <t xml:space="preserve"> dk vkxs ihNs fizaV ysaA</t>
    </r>
  </si>
  <si>
    <t>;g odZcqd fo'ks"kdj jktLFkku ds f'k{kdksa dh mi;ksfxrk ds fy, rS;kj dh xbZ gSA ladyu ,oa x.kuk esa iw.kZ lko/kkuh j[kh xbZ gSA fQj Hkh =qfV @ fdlh Hkh izdkj dh fofHkUurk dh fLFkfr esa vk;dj foHkkx ds fu;e gh ekU; gSA rS;kjdrkZ dk dksbZ mRrjnkf;Ro ugha gksxkA</t>
  </si>
  <si>
    <t>Salary Arrear</t>
  </si>
  <si>
    <t>Rebate Under Section 80C, 80CCC, 80CCD(1)</t>
  </si>
  <si>
    <t>BASIC</t>
  </si>
  <si>
    <t>DA</t>
  </si>
  <si>
    <t>lewg nq?kZVuk chek izhfe;e %</t>
  </si>
  <si>
    <t>GIS</t>
  </si>
  <si>
    <t>New Tax Regime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</si>
  <si>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</si>
  <si>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</si>
  <si>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</si>
  <si>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</si>
  <si>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</si>
  <si>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</si>
  <si>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</si>
  <si>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</si>
  <si>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</si>
  <si>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</si>
  <si>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</si>
  <si>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</si>
  <si>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L-14</t>
  </si>
  <si>
    <t>L-15</t>
  </si>
  <si>
    <t>L-16</t>
  </si>
  <si>
    <t>L-17</t>
  </si>
  <si>
    <t>L-18</t>
  </si>
  <si>
    <t>L-19</t>
  </si>
  <si>
    <t>L-20</t>
  </si>
  <si>
    <t>L-21</t>
  </si>
  <si>
    <t>L-22</t>
  </si>
  <si>
    <t>L-23</t>
  </si>
  <si>
    <t>L-24</t>
  </si>
  <si>
    <t>Other 1</t>
  </si>
  <si>
    <t>Other 2</t>
  </si>
  <si>
    <t>T</t>
  </si>
  <si>
    <t>A</t>
  </si>
  <si>
    <t>X</t>
  </si>
  <si>
    <t>TOTAL TAX</t>
  </si>
  <si>
    <t>GROSS SALARY</t>
  </si>
  <si>
    <t>HRA</t>
  </si>
  <si>
    <t>Amount of Exempted HRA</t>
  </si>
  <si>
    <t xml:space="preserve"> Excess of Rent paid over 10% of Salary</t>
  </si>
  <si>
    <r>
      <t xml:space="preserve">dqy vk; dh jkf'k dks lEiw.kZ djuk ¼ nl ds xq.kd esa ½ /kkjk </t>
    </r>
    <r>
      <rPr>
        <b/>
        <sz val="11"/>
        <color rgb="FF0066CC"/>
        <rFont val="Calibri"/>
        <family val="2"/>
        <scheme val="minor"/>
      </rPr>
      <t>288A</t>
    </r>
  </si>
  <si>
    <r>
      <t xml:space="preserve">dqy dVkSrh </t>
    </r>
    <r>
      <rPr>
        <b/>
        <sz val="10"/>
        <color rgb="FF0066CC"/>
        <rFont val="Arial"/>
        <family val="2"/>
      </rPr>
      <t>( 11 + 12)</t>
    </r>
  </si>
  <si>
    <r>
      <t xml:space="preserve">;ksx </t>
    </r>
    <r>
      <rPr>
        <b/>
        <sz val="10"/>
        <color rgb="FF0066CC"/>
        <rFont val="Calibri"/>
        <family val="2"/>
        <scheme val="minor"/>
      </rPr>
      <t>11(A+B+C)</t>
    </r>
    <r>
      <rPr>
        <b/>
        <sz val="12"/>
        <color rgb="FF0066CC"/>
        <rFont val="Arial"/>
        <family val="2"/>
      </rPr>
      <t xml:space="preserve">      </t>
    </r>
  </si>
  <si>
    <r>
      <t xml:space="preserve">4- /kkjk </t>
    </r>
    <r>
      <rPr>
        <sz val="10"/>
        <color rgb="FF002060"/>
        <rFont val="Calibri"/>
        <family val="2"/>
        <scheme val="minor"/>
      </rPr>
      <t>80E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>mPp f'k{kk gsrq fy, _.k dk C;kt</t>
    </r>
  </si>
  <si>
    <r>
      <t xml:space="preserve">9- /kkjk </t>
    </r>
    <r>
      <rPr>
        <sz val="10"/>
        <color rgb="FF002060"/>
        <rFont val="Calibri"/>
        <family val="2"/>
        <scheme val="minor"/>
      </rPr>
      <t>80 GGA</t>
    </r>
    <r>
      <rPr>
        <sz val="12"/>
        <color rgb="FF002060"/>
        <rFont val="DevLys 010"/>
      </rPr>
      <t xml:space="preserve"> vuqeksfnr oSKkfud] lkekftd] xzkeh.k fodkl vkfn gsrq fn;k x;k nku</t>
    </r>
  </si>
  <si>
    <r>
      <t xml:space="preserve"> fdjk;s dk </t>
    </r>
    <r>
      <rPr>
        <sz val="10"/>
        <color rgb="FF002060"/>
        <rFont val="Calibri"/>
        <family val="2"/>
        <scheme val="minor"/>
      </rPr>
      <t>30%</t>
    </r>
  </si>
  <si>
    <r>
      <t xml:space="preserve"> ¼</t>
    </r>
    <r>
      <rPr>
        <sz val="12"/>
        <color rgb="FF002060"/>
        <rFont val="Calibri"/>
        <family val="2"/>
        <scheme val="minor"/>
      </rPr>
      <t>i</t>
    </r>
    <r>
      <rPr>
        <sz val="12"/>
        <color rgb="FF002060"/>
        <rFont val="DevLys 010"/>
      </rPr>
      <t xml:space="preserve">½ LVs.MMZ fMMsD'ku </t>
    </r>
    <r>
      <rPr>
        <sz val="10"/>
        <color rgb="FF002060"/>
        <rFont val="Times New Roman"/>
        <family val="1"/>
      </rPr>
      <t>(Standard Deduction)  50,000</t>
    </r>
    <r>
      <rPr>
        <sz val="12"/>
        <color rgb="FF002060"/>
        <rFont val="DevLys 010"/>
      </rPr>
      <t xml:space="preserve"> ¼vf/kdre½ /kkjk 16 </t>
    </r>
    <r>
      <rPr>
        <sz val="11"/>
        <color rgb="FF002060"/>
        <rFont val="Calibri"/>
        <family val="2"/>
        <scheme val="minor"/>
      </rPr>
      <t>(ia)</t>
    </r>
  </si>
  <si>
    <r>
      <t xml:space="preserve">x`g fdjk;k] /kkjk </t>
    </r>
    <r>
      <rPr>
        <sz val="10"/>
        <color rgb="FF002060"/>
        <rFont val="Calibri"/>
        <family val="2"/>
        <scheme val="minor"/>
      </rPr>
      <t>10(13 A)</t>
    </r>
    <r>
      <rPr>
        <sz val="12"/>
        <color rgb="FF002060"/>
        <rFont val="DevLys 010"/>
      </rPr>
      <t xml:space="preserve"> ds vUrxrZ ,oa /kkjk </t>
    </r>
    <r>
      <rPr>
        <sz val="10"/>
        <color rgb="FF002060"/>
        <rFont val="Calibri"/>
        <family val="2"/>
        <scheme val="minor"/>
      </rPr>
      <t xml:space="preserve">10(14) </t>
    </r>
    <r>
      <rPr>
        <sz val="12"/>
        <color rgb="FF002060"/>
        <rFont val="DevLys 010"/>
      </rPr>
      <t>ds vUrxrZ vU; Hkrs tks dj eqDÙk gSA</t>
    </r>
  </si>
  <si>
    <r>
      <t xml:space="preserve"> ¼</t>
    </r>
    <r>
      <rPr>
        <sz val="12"/>
        <color rgb="FF002060"/>
        <rFont val="Calibri"/>
        <family val="2"/>
        <scheme val="minor"/>
      </rPr>
      <t>ii</t>
    </r>
    <r>
      <rPr>
        <sz val="12"/>
        <color rgb="FF002060"/>
        <rFont val="DevLys 010"/>
      </rPr>
      <t xml:space="preserve">½euksjatu Hkrk /kkjk </t>
    </r>
    <r>
      <rPr>
        <sz val="10"/>
        <color rgb="FF002060"/>
        <rFont val="Calibri"/>
        <family val="2"/>
        <scheme val="minor"/>
      </rPr>
      <t>16 (ii)</t>
    </r>
    <r>
      <rPr>
        <sz val="12"/>
        <color rgb="FF002060"/>
        <rFont val="DevLys 010"/>
      </rPr>
      <t xml:space="preserve"> ds vUrxrZ ¼ vf/kdre lhek : </t>
    </r>
    <r>
      <rPr>
        <sz val="10"/>
        <color rgb="FF002060"/>
        <rFont val="Calibri"/>
        <family val="2"/>
        <scheme val="minor"/>
      </rPr>
      <t>5000</t>
    </r>
    <r>
      <rPr>
        <sz val="12"/>
        <color rgb="FF002060"/>
        <rFont val="DevLys 010"/>
      </rPr>
      <t xml:space="preserve"> ½</t>
    </r>
  </si>
  <si>
    <r>
      <t xml:space="preserve"> ¼</t>
    </r>
    <r>
      <rPr>
        <sz val="12"/>
        <color rgb="FF002060"/>
        <rFont val="Calibri"/>
        <family val="2"/>
        <scheme val="minor"/>
      </rPr>
      <t>iii</t>
    </r>
    <r>
      <rPr>
        <sz val="12"/>
        <color rgb="FF002060"/>
        <rFont val="DevLys 010"/>
      </rPr>
      <t xml:space="preserve">½ O;olk; dj /kkjk </t>
    </r>
    <r>
      <rPr>
        <sz val="10"/>
        <color rgb="FF002060"/>
        <rFont val="Calibri"/>
        <family val="2"/>
        <scheme val="minor"/>
      </rPr>
      <t>16 (iii)</t>
    </r>
    <r>
      <rPr>
        <sz val="12"/>
        <color rgb="FF002060"/>
        <rFont val="DevLys 010"/>
      </rPr>
      <t xml:space="preserve"> ds vUrxrZ </t>
    </r>
  </si>
  <si>
    <r>
      <t xml:space="preserve">                                                           ;ksx </t>
    </r>
    <r>
      <rPr>
        <b/>
        <sz val="10"/>
        <color rgb="FF0066CC"/>
        <rFont val="Calibri"/>
        <family val="2"/>
        <scheme val="minor"/>
      </rPr>
      <t>(5)</t>
    </r>
  </si>
  <si>
    <r>
      <t xml:space="preserve">                                                           'ks"k </t>
    </r>
    <r>
      <rPr>
        <b/>
        <sz val="10"/>
        <color rgb="FF0066CC"/>
        <rFont val="Calibri"/>
        <family val="2"/>
        <scheme val="minor"/>
      </rPr>
      <t>(4-5)</t>
    </r>
  </si>
  <si>
    <r>
      <t xml:space="preserve">                                                             dqy 'ks"k &amp;@$ ¼</t>
    </r>
    <r>
      <rPr>
        <b/>
        <sz val="10"/>
        <color rgb="FF0066CC"/>
        <rFont val="Calibri"/>
        <family val="2"/>
        <scheme val="minor"/>
      </rPr>
      <t xml:space="preserve">6 </t>
    </r>
    <r>
      <rPr>
        <b/>
        <sz val="12"/>
        <color rgb="FF0066CC"/>
        <rFont val="DevLys 010"/>
      </rPr>
      <t xml:space="preserve">,oa </t>
    </r>
    <r>
      <rPr>
        <b/>
        <sz val="10"/>
        <color rgb="FF0066CC"/>
        <rFont val="Calibri"/>
        <family val="2"/>
        <scheme val="minor"/>
      </rPr>
      <t>7</t>
    </r>
    <r>
      <rPr>
        <b/>
        <sz val="12"/>
        <color rgb="FF0066CC"/>
        <rFont val="DevLys 010"/>
      </rPr>
      <t>½</t>
    </r>
  </si>
  <si>
    <r>
      <t xml:space="preserve">                                                          'ks"k &amp;@$¼</t>
    </r>
    <r>
      <rPr>
        <b/>
        <sz val="10"/>
        <color rgb="FF0066CC"/>
        <rFont val="Calibri"/>
        <family val="2"/>
        <scheme val="minor"/>
      </rPr>
      <t>7</t>
    </r>
    <r>
      <rPr>
        <b/>
        <sz val="12"/>
        <color rgb="FF0066CC"/>
        <rFont val="DevLys 010"/>
      </rPr>
      <t xml:space="preserve">¼v½ ,oa ;ksx </t>
    </r>
    <r>
      <rPr>
        <b/>
        <sz val="10"/>
        <color rgb="FF0066CC"/>
        <rFont val="Calibri"/>
        <family val="2"/>
        <scheme val="minor"/>
      </rPr>
      <t>7</t>
    </r>
    <r>
      <rPr>
        <b/>
        <sz val="12"/>
        <color rgb="FF0066CC"/>
        <rFont val="DevLys 010"/>
      </rPr>
      <t xml:space="preserve">¼c½ dk½  </t>
    </r>
  </si>
  <si>
    <r>
      <rPr>
        <sz val="10"/>
        <color rgb="FF002060"/>
        <rFont val="Arial"/>
        <family val="2"/>
      </rPr>
      <t>(C)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>?kVkb;s &amp; /kkjk</t>
    </r>
    <r>
      <rPr>
        <sz val="12"/>
        <color rgb="FF002060"/>
        <rFont val="Calibri"/>
        <family val="2"/>
        <scheme val="minor"/>
      </rPr>
      <t xml:space="preserve"> </t>
    </r>
    <r>
      <rPr>
        <sz val="10"/>
        <color rgb="FF002060"/>
        <rFont val="Calibri"/>
        <family val="2"/>
        <scheme val="minor"/>
      </rPr>
      <t>80CCD (1B)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uohu isa'ku ;kstuk esa vfrfjDr va'knku ¼vf/kdre :- </t>
    </r>
    <r>
      <rPr>
        <sz val="10"/>
        <color rgb="FF002060"/>
        <rFont val="Calibri"/>
        <family val="2"/>
        <scheme val="minor"/>
      </rPr>
      <t>50,000</t>
    </r>
    <r>
      <rPr>
        <sz val="12"/>
        <color rgb="FF002060"/>
        <rFont val="Arial"/>
        <family val="2"/>
      </rPr>
      <t>)</t>
    </r>
  </si>
  <si>
    <r>
      <rPr>
        <sz val="10"/>
        <color rgb="FF002060"/>
        <rFont val="Calibri"/>
        <family val="2"/>
        <scheme val="minor"/>
      </rPr>
      <t>(A)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>/kkjk</t>
    </r>
    <r>
      <rPr>
        <sz val="10"/>
        <color rgb="FF002060"/>
        <rFont val="Calibri"/>
        <family val="2"/>
        <scheme val="minor"/>
      </rPr>
      <t xml:space="preserve">  US 80C, 80CCC,80CCD (1) </t>
    </r>
    <r>
      <rPr>
        <sz val="12"/>
        <color rgb="FF002060"/>
        <rFont val="DevLys 010"/>
      </rPr>
      <t xml:space="preserve">vf/kdre dVkSrh dh jkf'k </t>
    </r>
  </si>
  <si>
    <r>
      <rPr>
        <sz val="10"/>
        <color rgb="FF002060"/>
        <rFont val="Calibri"/>
        <family val="2"/>
        <scheme val="minor"/>
      </rPr>
      <t>(B)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?kVkb;s&amp; /kkjk </t>
    </r>
    <r>
      <rPr>
        <sz val="10"/>
        <color rgb="FF002060"/>
        <rFont val="Calibri"/>
        <family val="2"/>
        <scheme val="minor"/>
      </rPr>
      <t>80CCD(2)</t>
    </r>
    <r>
      <rPr>
        <sz val="12"/>
        <color rgb="FF002060"/>
        <rFont val="DevLys 010"/>
      </rPr>
      <t xml:space="preserve"> fu;ksDrk }kjk isa'ku va'knku dh jkf'k ¼vf/kdre osru dk 10</t>
    </r>
    <r>
      <rPr>
        <sz val="9"/>
        <color rgb="FF002060"/>
        <rFont val="Arial"/>
        <family val="2"/>
      </rPr>
      <t>%</t>
    </r>
    <r>
      <rPr>
        <sz val="12"/>
        <color rgb="FF002060"/>
        <rFont val="Arial"/>
        <family val="2"/>
      </rPr>
      <t xml:space="preserve">) </t>
    </r>
    <r>
      <rPr>
        <sz val="12"/>
        <color rgb="FF002060"/>
        <rFont val="DevLys 010"/>
      </rPr>
      <t>i`Fkd ls NwV</t>
    </r>
  </si>
  <si>
    <r>
      <rPr>
        <sz val="10"/>
        <color rgb="FF002060"/>
        <rFont val="Calibri"/>
        <family val="2"/>
        <scheme val="minor"/>
      </rPr>
      <t>(C)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>?kVkb;s &amp; /kkjk</t>
    </r>
    <r>
      <rPr>
        <sz val="12"/>
        <color rgb="FF002060"/>
        <rFont val="Calibri"/>
        <family val="2"/>
        <scheme val="minor"/>
      </rPr>
      <t xml:space="preserve"> </t>
    </r>
    <r>
      <rPr>
        <sz val="10"/>
        <color rgb="FF002060"/>
        <rFont val="Calibri"/>
        <family val="2"/>
        <scheme val="minor"/>
      </rPr>
      <t>80CCD (1B)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uohu isa'ku ;kstuk esa vfrfjDr va'knku ¼vf/kdre :- </t>
    </r>
    <r>
      <rPr>
        <sz val="10"/>
        <color rgb="FF002060"/>
        <rFont val="Calibri"/>
        <family val="2"/>
        <scheme val="minor"/>
      </rPr>
      <t>50,000</t>
    </r>
    <r>
      <rPr>
        <sz val="12"/>
        <color rgb="FF002060"/>
        <rFont val="Arial"/>
        <family val="2"/>
      </rPr>
      <t>)</t>
    </r>
  </si>
  <si>
    <r>
      <t xml:space="preserve">2- /kkjk </t>
    </r>
    <r>
      <rPr>
        <sz val="10"/>
        <color rgb="FF002060"/>
        <rFont val="Calibri"/>
        <family val="2"/>
        <scheme val="minor"/>
      </rPr>
      <t>80DD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fodykax vkfJrksa ds fpfdRlk mipkj </t>
    </r>
    <r>
      <rPr>
        <sz val="11"/>
        <color rgb="FF002060"/>
        <rFont val="DevLys 010"/>
      </rPr>
      <t xml:space="preserve">¼vf/kdre </t>
    </r>
    <r>
      <rPr>
        <sz val="9"/>
        <color rgb="FF002060"/>
        <rFont val="Calibri"/>
        <family val="2"/>
        <scheme val="minor"/>
      </rPr>
      <t>75,000</t>
    </r>
    <r>
      <rPr>
        <sz val="11"/>
        <color rgb="FF002060"/>
        <rFont val="DevLys 010"/>
      </rPr>
      <t xml:space="preserve"> rFkk </t>
    </r>
    <r>
      <rPr>
        <sz val="10"/>
        <color rgb="FF002060"/>
        <rFont val="Times New Roman"/>
        <family val="1"/>
      </rPr>
      <t>80%</t>
    </r>
    <r>
      <rPr>
        <sz val="11"/>
        <color rgb="FF002060"/>
        <rFont val="Times New Roman"/>
        <family val="1"/>
      </rPr>
      <t xml:space="preserve"> </t>
    </r>
    <r>
      <rPr>
        <sz val="11"/>
        <color rgb="FF002060"/>
        <rFont val="DevLys 010"/>
      </rPr>
      <t xml:space="preserve">;k vf/kd fodykaxrk </t>
    </r>
    <r>
      <rPr>
        <sz val="9"/>
        <color rgb="FF002060"/>
        <rFont val="Calibri"/>
        <family val="2"/>
        <scheme val="minor"/>
      </rPr>
      <t>125,000</t>
    </r>
    <r>
      <rPr>
        <sz val="11"/>
        <color rgb="FF002060"/>
        <rFont val="DevLys 010"/>
      </rPr>
      <t>½</t>
    </r>
  </si>
  <si>
    <r>
      <t xml:space="preserve">3- /kkjk </t>
    </r>
    <r>
      <rPr>
        <sz val="10"/>
        <color rgb="FF002060"/>
        <rFont val="Calibri"/>
        <family val="2"/>
        <scheme val="minor"/>
      </rPr>
      <t>80DDB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fof'k"V jksaxksa ds mipkj gsrq dVkSrh </t>
    </r>
    <r>
      <rPr>
        <sz val="9"/>
        <color rgb="FF002060"/>
        <rFont val="DevLys 010 "/>
      </rPr>
      <t xml:space="preserve">¼vf/kdre : </t>
    </r>
    <r>
      <rPr>
        <sz val="8"/>
        <color rgb="FF002060"/>
        <rFont val="Calibri"/>
        <family val="2"/>
        <scheme val="minor"/>
      </rPr>
      <t>40,000</t>
    </r>
    <r>
      <rPr>
        <sz val="9"/>
        <color rgb="FF002060"/>
        <rFont val="DevLys 010 "/>
      </rPr>
      <t xml:space="preserve">] lhfu;j flVhtu gsrq : </t>
    </r>
    <r>
      <rPr>
        <sz val="8"/>
        <color rgb="FF002060"/>
        <rFont val="Calibri"/>
        <family val="2"/>
        <scheme val="minor"/>
      </rPr>
      <t>100,000)</t>
    </r>
  </si>
  <si>
    <r>
      <t xml:space="preserve">5- /kkjk </t>
    </r>
    <r>
      <rPr>
        <sz val="10"/>
        <color rgb="FF002060"/>
        <rFont val="Calibri"/>
        <family val="2"/>
        <scheme val="minor"/>
      </rPr>
      <t>80G</t>
    </r>
    <r>
      <rPr>
        <sz val="12"/>
        <color rgb="FF002060"/>
        <rFont val="DevLys 010"/>
      </rPr>
      <t xml:space="preserve"> /kekZFkZ laLFkkvksa vkfn dks fn;s nku </t>
    </r>
    <r>
      <rPr>
        <sz val="11"/>
        <color rgb="FF002060"/>
        <rFont val="DevLys 010"/>
      </rPr>
      <t xml:space="preserve">¼ d Js.kh esa </t>
    </r>
    <r>
      <rPr>
        <sz val="9"/>
        <color rgb="FF002060"/>
        <rFont val="Calibri"/>
        <family val="2"/>
        <scheme val="minor"/>
      </rPr>
      <t>100</t>
    </r>
    <r>
      <rPr>
        <sz val="11"/>
        <color rgb="FF002060"/>
        <rFont val="DevLys 010"/>
      </rPr>
      <t xml:space="preserve"> izfr'kr ,oa [k Js.kh esa 50 izfr'kr½</t>
    </r>
  </si>
  <si>
    <r>
      <t xml:space="preserve">6- /kkjk </t>
    </r>
    <r>
      <rPr>
        <sz val="10"/>
        <color rgb="FF002060"/>
        <rFont val="Calibri"/>
        <family val="2"/>
        <scheme val="minor"/>
      </rPr>
      <t>80U</t>
    </r>
    <r>
      <rPr>
        <sz val="12"/>
        <color rgb="FF002060"/>
        <rFont val="DevLys 010"/>
      </rPr>
      <t xml:space="preserve"> LFkkbZ :i ls 'kkjhfjd vleFkZrrk dh n'kk esa </t>
    </r>
    <r>
      <rPr>
        <sz val="10"/>
        <color rgb="FF002060"/>
        <rFont val="DevLys 010"/>
      </rPr>
      <t xml:space="preserve">¼vf/kdre </t>
    </r>
    <r>
      <rPr>
        <sz val="8"/>
        <color rgb="FF002060"/>
        <rFont val="Calibri"/>
        <family val="2"/>
        <scheme val="minor"/>
      </rPr>
      <t>75,000</t>
    </r>
    <r>
      <rPr>
        <sz val="10"/>
        <color rgb="FF002060"/>
        <rFont val="DevLys 010"/>
      </rPr>
      <t xml:space="preserve"> rFkk  vf/kfu;e </t>
    </r>
    <r>
      <rPr>
        <sz val="8"/>
        <color rgb="FF002060"/>
        <rFont val="Calibri"/>
        <family val="2"/>
        <scheme val="minor"/>
      </rPr>
      <t>1995</t>
    </r>
    <r>
      <rPr>
        <sz val="10"/>
        <color rgb="FF002060"/>
        <rFont val="DevLys 010"/>
      </rPr>
      <t xml:space="preserve"> ds vuqlkj </t>
    </r>
    <r>
      <rPr>
        <sz val="8"/>
        <color rgb="FF002060"/>
        <rFont val="Calibri"/>
        <family val="2"/>
        <scheme val="minor"/>
      </rPr>
      <t>125,000</t>
    </r>
    <r>
      <rPr>
        <sz val="10"/>
        <color rgb="FF002060"/>
        <rFont val="DevLys 010"/>
      </rPr>
      <t>½</t>
    </r>
  </si>
  <si>
    <r>
      <t xml:space="preserve">7- /kkjk </t>
    </r>
    <r>
      <rPr>
        <sz val="10"/>
        <color rgb="FF002060"/>
        <rFont val="Calibri"/>
        <family val="2"/>
        <scheme val="minor"/>
      </rPr>
      <t>80 TTA</t>
    </r>
    <r>
      <rPr>
        <sz val="12"/>
        <color rgb="FF002060"/>
        <rFont val="DevLys 010"/>
      </rPr>
      <t xml:space="preserve"> cpr [kkrs ij C;kt dh vf/kdre NwV :-</t>
    </r>
    <r>
      <rPr>
        <sz val="10"/>
        <color rgb="FF002060"/>
        <rFont val="Calibri"/>
        <family val="2"/>
        <scheme val="minor"/>
      </rPr>
      <t xml:space="preserve"> 10,000</t>
    </r>
    <r>
      <rPr>
        <sz val="12"/>
        <color rgb="FF002060"/>
        <rFont val="DevLys 010"/>
      </rPr>
      <t xml:space="preserve">          </t>
    </r>
    <r>
      <rPr>
        <sz val="10"/>
        <color rgb="FF002060"/>
        <rFont val="Calibri"/>
        <family val="2"/>
        <scheme val="minor"/>
      </rPr>
      <t xml:space="preserve"> U/S 194(IA)</t>
    </r>
  </si>
  <si>
    <r>
      <t xml:space="preserve">8- /kkjk </t>
    </r>
    <r>
      <rPr>
        <sz val="10"/>
        <color rgb="FF002060"/>
        <rFont val="Calibri"/>
        <family val="2"/>
        <scheme val="minor"/>
      </rPr>
      <t xml:space="preserve">80 TTB - </t>
    </r>
    <r>
      <rPr>
        <sz val="12"/>
        <color rgb="FF002060"/>
        <rFont val="DevLys 010"/>
      </rPr>
      <t xml:space="preserve">aofj"B ukxfjdksa dks lHkh izdkj ds C;kt ij vf/kdre NwV&amp;  </t>
    </r>
    <r>
      <rPr>
        <sz val="10"/>
        <color rgb="FF002060"/>
        <rFont val="Calibri"/>
        <family val="2"/>
        <scheme val="minor"/>
      </rPr>
      <t>50000</t>
    </r>
    <r>
      <rPr>
        <sz val="12"/>
        <color rgb="FF002060"/>
        <rFont val="DevLys 010"/>
      </rPr>
      <t xml:space="preserve"> :-      </t>
    </r>
    <r>
      <rPr>
        <sz val="10"/>
        <color rgb="FF002060"/>
        <rFont val="Calibri"/>
        <family val="2"/>
        <scheme val="minor"/>
      </rPr>
      <t xml:space="preserve"> U/S 194(A)</t>
    </r>
  </si>
  <si>
    <r>
      <t xml:space="preserve">dj ;ksX; vk; </t>
    </r>
    <r>
      <rPr>
        <sz val="10"/>
        <rFont val="Arial"/>
        <family val="2"/>
      </rPr>
      <t xml:space="preserve">( </t>
    </r>
    <r>
      <rPr>
        <sz val="10"/>
        <rFont val="Calibri"/>
        <family val="2"/>
        <scheme val="minor"/>
      </rPr>
      <t>10 - 13</t>
    </r>
    <r>
      <rPr>
        <sz val="10"/>
        <rFont val="Arial"/>
        <family val="2"/>
      </rPr>
      <t xml:space="preserve"> )</t>
    </r>
  </si>
  <si>
    <r>
      <t xml:space="preserve"> vk;dj dh x.kuk  mijksDr dkWye </t>
    </r>
    <r>
      <rPr>
        <sz val="10"/>
        <color rgb="FF002060"/>
        <rFont val="Calibri"/>
        <family val="2"/>
        <scheme val="minor"/>
      </rPr>
      <t>15</t>
    </r>
    <r>
      <rPr>
        <sz val="12"/>
        <color rgb="FF002060"/>
        <rFont val="DevLys 010"/>
      </rPr>
      <t xml:space="preserve"> ds vk/kkj ij</t>
    </r>
  </si>
  <si>
    <r>
      <rPr>
        <b/>
        <sz val="10"/>
        <color rgb="FF0066CC"/>
        <rFont val="Calibri"/>
        <family val="2"/>
        <scheme val="minor"/>
      </rPr>
      <t>80</t>
    </r>
    <r>
      <rPr>
        <b/>
        <sz val="11"/>
        <color rgb="FF0066CC"/>
        <rFont val="DevLys 010"/>
      </rPr>
      <t xml:space="preserve"> o"kZ ;k vf/kd vk;q</t>
    </r>
  </si>
  <si>
    <r>
      <t>ofj"B ukxfjd ¼</t>
    </r>
    <r>
      <rPr>
        <b/>
        <sz val="10"/>
        <color rgb="FF0066CC"/>
        <rFont val="Calibri"/>
        <family val="2"/>
        <scheme val="minor"/>
      </rPr>
      <t>60</t>
    </r>
    <r>
      <rPr>
        <b/>
        <sz val="11"/>
        <color rgb="FF0066CC"/>
        <rFont val="DevLys 010"/>
      </rPr>
      <t xml:space="preserve"> ls</t>
    </r>
    <r>
      <rPr>
        <b/>
        <sz val="10"/>
        <color rgb="FF0066CC"/>
        <rFont val="Calibri"/>
        <family val="2"/>
        <scheme val="minor"/>
      </rPr>
      <t xml:space="preserve"> 80</t>
    </r>
    <r>
      <rPr>
        <b/>
        <sz val="11"/>
        <color rgb="FF0066CC"/>
        <rFont val="DevLys 010"/>
      </rPr>
      <t xml:space="preserve"> o"kZ rd½</t>
    </r>
  </si>
  <si>
    <r>
      <t xml:space="preserve">,d O;fDr dj nkrk ¼vk;q </t>
    </r>
    <r>
      <rPr>
        <b/>
        <sz val="10"/>
        <color rgb="FF0066CC"/>
        <rFont val="Calibri"/>
        <family val="2"/>
        <scheme val="minor"/>
      </rPr>
      <t>60</t>
    </r>
    <r>
      <rPr>
        <b/>
        <sz val="11"/>
        <color rgb="FF0066CC"/>
        <rFont val="DevLys 010"/>
      </rPr>
      <t xml:space="preserve"> o"kZ rd½</t>
    </r>
  </si>
  <si>
    <r>
      <t xml:space="preserve">¼4½ </t>
    </r>
    <r>
      <rPr>
        <sz val="12"/>
        <color rgb="FF002060"/>
        <rFont val="DevLys 010"/>
      </rPr>
      <t xml:space="preserve">f'k{kk midj </t>
    </r>
    <r>
      <rPr>
        <sz val="10"/>
        <color rgb="FF002060"/>
        <rFont val="Times New Roman"/>
        <family val="1"/>
      </rPr>
      <t>2</t>
    </r>
    <r>
      <rPr>
        <sz val="10"/>
        <color rgb="FF002060"/>
        <rFont val="Arial"/>
        <family val="2"/>
      </rPr>
      <t>%</t>
    </r>
    <r>
      <rPr>
        <sz val="12"/>
        <color rgb="FF002060"/>
        <rFont val="DevLys 010"/>
      </rPr>
      <t xml:space="preserve"> ,oa mPp f'k{kk ds fy, vf/kHkkj </t>
    </r>
    <r>
      <rPr>
        <sz val="10"/>
        <color rgb="FF002060"/>
        <rFont val="Times New Roman"/>
        <family val="1"/>
      </rPr>
      <t>2</t>
    </r>
    <r>
      <rPr>
        <sz val="10"/>
        <color rgb="FF002060"/>
        <rFont val="Arial"/>
        <family val="2"/>
      </rPr>
      <t>%  (</t>
    </r>
    <r>
      <rPr>
        <sz val="12"/>
        <color rgb="FF002060"/>
        <rFont val="DevLys 010"/>
      </rPr>
      <t xml:space="preserve">;ksx </t>
    </r>
    <r>
      <rPr>
        <sz val="10"/>
        <color rgb="FF002060"/>
        <rFont val="Times New Roman"/>
        <family val="1"/>
      </rPr>
      <t>4</t>
    </r>
    <r>
      <rPr>
        <sz val="10"/>
        <color rgb="FF002060"/>
        <rFont val="Arial"/>
        <family val="2"/>
      </rPr>
      <t>%</t>
    </r>
    <r>
      <rPr>
        <sz val="12"/>
        <color rgb="FF002060"/>
        <rFont val="Arial"/>
        <family val="2"/>
      </rPr>
      <t>)</t>
    </r>
  </si>
  <si>
    <r>
      <t xml:space="preserve">?kVkb;s  %&amp; jkgr /kkjk </t>
    </r>
    <r>
      <rPr>
        <sz val="10"/>
        <color rgb="FF002060"/>
        <rFont val="Calibri"/>
        <family val="2"/>
        <scheme val="minor"/>
      </rPr>
      <t>89</t>
    </r>
    <r>
      <rPr>
        <sz val="12"/>
        <color rgb="FF002060"/>
        <rFont val="DevLys 010"/>
      </rPr>
      <t xml:space="preserve"> ds rgr </t>
    </r>
  </si>
  <si>
    <r>
      <t xml:space="preserve">                                                                             dqy vk;dj </t>
    </r>
    <r>
      <rPr>
        <b/>
        <sz val="11"/>
        <color rgb="FF0066CC"/>
        <rFont val="Calibri"/>
        <family val="2"/>
        <scheme val="minor"/>
      </rPr>
      <t>(3 + 4)</t>
    </r>
  </si>
  <si>
    <r>
      <t xml:space="preserve">dqy VSDl dVkSrh
;ksx dkWye </t>
    </r>
    <r>
      <rPr>
        <b/>
        <sz val="11"/>
        <color rgb="FF002060"/>
        <rFont val="Calibri"/>
        <family val="2"/>
        <scheme val="minor"/>
      </rPr>
      <t>19</t>
    </r>
  </si>
  <si>
    <r>
      <t xml:space="preserve">1- /kkjk </t>
    </r>
    <r>
      <rPr>
        <sz val="10"/>
        <color rgb="FF002060"/>
        <rFont val="Calibri"/>
        <family val="2"/>
        <scheme val="minor"/>
      </rPr>
      <t>80 D</t>
    </r>
    <r>
      <rPr>
        <sz val="12"/>
        <color rgb="FF002060"/>
        <rFont val="Arial"/>
        <family val="2"/>
      </rPr>
      <t xml:space="preserve"> ,</t>
    </r>
    <r>
      <rPr>
        <sz val="12"/>
        <color rgb="FF002060"/>
        <rFont val="DevLys 010"/>
      </rPr>
      <t xml:space="preserve">fpfdRlk chek izhfe;e </t>
    </r>
    <r>
      <rPr>
        <sz val="9"/>
        <color rgb="FF002060"/>
        <rFont val="DevLys 010"/>
      </rPr>
      <t xml:space="preserve">¼Lo;a]ifr@iRuh o cPpksa ds fy, : </t>
    </r>
    <r>
      <rPr>
        <sz val="8"/>
        <color rgb="FF002060"/>
        <rFont val="Calibri"/>
        <family val="2"/>
        <scheme val="minor"/>
      </rPr>
      <t>25000</t>
    </r>
    <r>
      <rPr>
        <sz val="9"/>
        <color rgb="FF002060"/>
        <rFont val="DevLys 010"/>
      </rPr>
      <t xml:space="preserve">] ekrk&amp;firk ds fy, : </t>
    </r>
    <r>
      <rPr>
        <sz val="8"/>
        <color rgb="FF002060"/>
        <rFont val="Calibri"/>
        <family val="2"/>
        <scheme val="minor"/>
      </rPr>
      <t>25000</t>
    </r>
    <r>
      <rPr>
        <sz val="9"/>
        <color rgb="FF002060"/>
        <rFont val="DevLys 010"/>
      </rPr>
      <t xml:space="preserve">]lhfu;j flVhtu : </t>
    </r>
    <r>
      <rPr>
        <sz val="8"/>
        <color rgb="FF002060"/>
        <rFont val="Calibri"/>
        <family val="2"/>
        <scheme val="minor"/>
      </rPr>
      <t>50000</t>
    </r>
    <r>
      <rPr>
        <sz val="9"/>
        <color rgb="FF002060"/>
        <rFont val="DevLys 010"/>
      </rPr>
      <t>½</t>
    </r>
  </si>
  <si>
    <t>¼v½ x`g lEifr ls vk;% ¼1½ Loa; ds mi;ksx esa &amp;'kwU;</t>
  </si>
  <si>
    <r>
      <t xml:space="preserve">dqy vk; dh jkf'k dks lEiw.kZ djuk ¼ nl ds xq.kd esa ½ /kkjk </t>
    </r>
    <r>
      <rPr>
        <b/>
        <sz val="11"/>
        <color rgb="FF0066CC"/>
        <rFont val="Calibri"/>
        <family val="2"/>
        <scheme val="minor"/>
      </rPr>
      <t>288 A</t>
    </r>
  </si>
  <si>
    <r>
      <t>?kVkb;s dVkSSfr;k¡ %&amp; /kkjk</t>
    </r>
    <r>
      <rPr>
        <b/>
        <sz val="12"/>
        <color rgb="FF0066CC"/>
        <rFont val="Arial"/>
        <family val="2"/>
      </rPr>
      <t xml:space="preserve"> </t>
    </r>
    <r>
      <rPr>
        <b/>
        <sz val="12"/>
        <color rgb="FF0066CC"/>
        <rFont val="Calibri"/>
        <family val="2"/>
        <scheme val="minor"/>
      </rPr>
      <t>US 80C, 80CCC,80CCD (1)</t>
    </r>
  </si>
  <si>
    <r>
      <t xml:space="preserve">                        vf/kdre dVkSrh dh jkf'k </t>
    </r>
    <r>
      <rPr>
        <b/>
        <sz val="10"/>
        <color rgb="FF0066CC"/>
        <rFont val="Calibri"/>
        <family val="2"/>
        <scheme val="minor"/>
      </rPr>
      <t>1.50</t>
    </r>
    <r>
      <rPr>
        <b/>
        <sz val="12"/>
        <color rgb="FF0066CC"/>
        <rFont val="DevLys 010"/>
      </rPr>
      <t xml:space="preserve"> yk[k #i, rd</t>
    </r>
  </si>
  <si>
    <r>
      <t xml:space="preserve">dqy ;ksx </t>
    </r>
    <r>
      <rPr>
        <b/>
        <sz val="10"/>
        <color rgb="FF0066CC"/>
        <rFont val="Calibri"/>
        <family val="2"/>
        <scheme val="minor"/>
      </rPr>
      <t>12</t>
    </r>
    <r>
      <rPr>
        <b/>
        <sz val="12"/>
        <color rgb="FF0066CC"/>
        <rFont val="DevLys 010"/>
      </rPr>
      <t xml:space="preserve"> ¼ </t>
    </r>
    <r>
      <rPr>
        <b/>
        <sz val="10"/>
        <color rgb="FF0066CC"/>
        <rFont val="Calibri"/>
        <family val="2"/>
        <scheme val="minor"/>
      </rPr>
      <t>1</t>
    </r>
    <r>
      <rPr>
        <b/>
        <sz val="12"/>
        <color rgb="FF0066CC"/>
        <rFont val="DevLys 010"/>
      </rPr>
      <t xml:space="preserve"> ls </t>
    </r>
    <r>
      <rPr>
        <b/>
        <sz val="10"/>
        <color rgb="FF0066CC"/>
        <rFont val="Calibri"/>
        <family val="2"/>
        <scheme val="minor"/>
      </rPr>
      <t>9</t>
    </r>
    <r>
      <rPr>
        <b/>
        <sz val="12"/>
        <color rgb="FF0066CC"/>
        <rFont val="DevLys 010"/>
      </rPr>
      <t xml:space="preserve"> rd ½</t>
    </r>
  </si>
  <si>
    <r>
      <t xml:space="preserve">¼3½ 'ks"k vk;dj </t>
    </r>
    <r>
      <rPr>
        <b/>
        <sz val="11"/>
        <color rgb="FFC00000"/>
        <rFont val="Calibri"/>
        <family val="2"/>
        <scheme val="minor"/>
      </rPr>
      <t>(1-2)</t>
    </r>
  </si>
  <si>
    <r>
      <t xml:space="preserve">                                                                        dqy vk;dj </t>
    </r>
    <r>
      <rPr>
        <b/>
        <sz val="11"/>
        <color rgb="FF0066CC"/>
        <rFont val="Calibri"/>
        <family val="2"/>
        <scheme val="minor"/>
      </rPr>
      <t>(3+4)</t>
    </r>
  </si>
  <si>
    <r>
      <t xml:space="preserve">¼2½ NwV ?kkjk </t>
    </r>
    <r>
      <rPr>
        <b/>
        <sz val="11"/>
        <color rgb="FF002060"/>
        <rFont val="Calibri"/>
        <family val="2"/>
        <scheme val="minor"/>
      </rPr>
      <t>87 A</t>
    </r>
    <r>
      <rPr>
        <b/>
        <sz val="12"/>
        <color rgb="FF002060"/>
        <rFont val="DevLys 010"/>
      </rPr>
      <t xml:space="preserve"> ¼</t>
    </r>
    <r>
      <rPr>
        <b/>
        <sz val="11"/>
        <color rgb="FF002060"/>
        <rFont val="Calibri"/>
        <family val="2"/>
        <scheme val="minor"/>
      </rPr>
      <t>2.50</t>
    </r>
    <r>
      <rPr>
        <b/>
        <sz val="12"/>
        <color rgb="FF002060"/>
        <rFont val="DevLys 010"/>
      </rPr>
      <t xml:space="preserve"> yk[k ls </t>
    </r>
    <r>
      <rPr>
        <b/>
        <sz val="11"/>
        <color rgb="FF002060"/>
        <rFont val="Calibri"/>
        <family val="2"/>
        <scheme val="minor"/>
      </rPr>
      <t>5</t>
    </r>
    <r>
      <rPr>
        <b/>
        <sz val="12"/>
        <color rgb="FF002060"/>
        <rFont val="DevLys 010"/>
      </rPr>
      <t xml:space="preserve"> yk[k rd dh dj ;ksX; vk; ij vk;dj dh NwV vf/kdre :- </t>
    </r>
    <r>
      <rPr>
        <b/>
        <sz val="11"/>
        <color rgb="FF002060"/>
        <rFont val="Calibri"/>
        <family val="2"/>
        <scheme val="minor"/>
      </rPr>
      <t>12,500</t>
    </r>
    <r>
      <rPr>
        <b/>
        <sz val="12"/>
        <color rgb="FF002060"/>
        <rFont val="DevLys 010"/>
      </rPr>
      <t xml:space="preserve"> rd½</t>
    </r>
  </si>
  <si>
    <r>
      <t xml:space="preserve">¼4½ f'k{kk midj </t>
    </r>
    <r>
      <rPr>
        <b/>
        <sz val="11"/>
        <color rgb="FF002060"/>
        <rFont val="Times New Roman"/>
        <family val="1"/>
      </rPr>
      <t>2</t>
    </r>
    <r>
      <rPr>
        <b/>
        <sz val="10"/>
        <color rgb="FF002060"/>
        <rFont val="Arial"/>
        <family val="2"/>
      </rPr>
      <t>%</t>
    </r>
    <r>
      <rPr>
        <b/>
        <sz val="12"/>
        <color rgb="FF002060"/>
        <rFont val="DevLys 010"/>
      </rPr>
      <t xml:space="preserve"> ,oa mPp f'k{kk ds fy, vf/kHkkj </t>
    </r>
    <r>
      <rPr>
        <b/>
        <sz val="12"/>
        <color rgb="FF002060"/>
        <rFont val="Times New Roman"/>
        <family val="1"/>
      </rPr>
      <t>2</t>
    </r>
    <r>
      <rPr>
        <b/>
        <sz val="10"/>
        <color rgb="FF002060"/>
        <rFont val="Arial"/>
        <family val="2"/>
      </rPr>
      <t>%  (</t>
    </r>
    <r>
      <rPr>
        <b/>
        <sz val="12"/>
        <color rgb="FF002060"/>
        <rFont val="DevLys 010"/>
      </rPr>
      <t xml:space="preserve">;ksx </t>
    </r>
    <r>
      <rPr>
        <b/>
        <sz val="11"/>
        <color rgb="FF002060"/>
        <rFont val="Times New Roman"/>
        <family val="1"/>
      </rPr>
      <t>4</t>
    </r>
    <r>
      <rPr>
        <b/>
        <sz val="10"/>
        <color rgb="FF002060"/>
        <rFont val="Arial"/>
        <family val="2"/>
      </rPr>
      <t>%</t>
    </r>
    <r>
      <rPr>
        <b/>
        <sz val="12"/>
        <color rgb="FF002060"/>
        <rFont val="Arial"/>
        <family val="2"/>
      </rPr>
      <t>)</t>
    </r>
  </si>
  <si>
    <r>
      <t xml:space="preserve">                                                              'ks"k </t>
    </r>
    <r>
      <rPr>
        <b/>
        <sz val="11"/>
        <color rgb="FF0066CC"/>
        <rFont val="Calibri"/>
        <family val="2"/>
        <scheme val="minor"/>
      </rPr>
      <t>(2-3)</t>
    </r>
  </si>
  <si>
    <r>
      <t xml:space="preserve">                                                             dqy 'ks"k &amp;@$ ¼</t>
    </r>
    <r>
      <rPr>
        <b/>
        <sz val="11"/>
        <color rgb="FF0066CC"/>
        <rFont val="Calibri"/>
        <family val="2"/>
        <scheme val="minor"/>
      </rPr>
      <t>6</t>
    </r>
    <r>
      <rPr>
        <b/>
        <sz val="12"/>
        <color rgb="FF0066CC"/>
        <rFont val="DevLys 010"/>
      </rPr>
      <t xml:space="preserve"> ,oa </t>
    </r>
    <r>
      <rPr>
        <b/>
        <sz val="11"/>
        <color rgb="FF0066CC"/>
        <rFont val="Calibri"/>
        <family val="2"/>
        <scheme val="minor"/>
      </rPr>
      <t>7</t>
    </r>
    <r>
      <rPr>
        <b/>
        <sz val="12"/>
        <color rgb="FF0066CC"/>
        <rFont val="DevLys 010"/>
      </rPr>
      <t>½</t>
    </r>
  </si>
  <si>
    <r>
      <t xml:space="preserve">ldy vk;                                                                                ;ksx </t>
    </r>
    <r>
      <rPr>
        <b/>
        <sz val="11"/>
        <color rgb="FF0066CC"/>
        <rFont val="Calibri"/>
        <family val="2"/>
        <scheme val="minor"/>
      </rPr>
      <t xml:space="preserve">(8+9) </t>
    </r>
  </si>
  <si>
    <r>
      <t xml:space="preserve">                                                          'ks"k &amp;@$¼ </t>
    </r>
    <r>
      <rPr>
        <b/>
        <sz val="11"/>
        <color rgb="FF0066CC"/>
        <rFont val="Calibri"/>
        <family val="2"/>
        <scheme val="minor"/>
      </rPr>
      <t>7</t>
    </r>
    <r>
      <rPr>
        <b/>
        <sz val="12"/>
        <color rgb="FF0066CC"/>
        <rFont val="DevLys 010"/>
      </rPr>
      <t xml:space="preserve">¼v½ ,oa ;ksx </t>
    </r>
    <r>
      <rPr>
        <b/>
        <sz val="11"/>
        <color rgb="FF0066CC"/>
        <rFont val="Calibri"/>
        <family val="2"/>
        <scheme val="minor"/>
      </rPr>
      <t>7</t>
    </r>
    <r>
      <rPr>
        <b/>
        <sz val="12"/>
        <color rgb="FF0066CC"/>
        <rFont val="DevLys 010"/>
      </rPr>
      <t xml:space="preserve">¼c½ dk½   </t>
    </r>
  </si>
  <si>
    <r>
      <t xml:space="preserve">x`g fdjk;k] /kkjk </t>
    </r>
    <r>
      <rPr>
        <sz val="10"/>
        <color rgb="FF002060"/>
        <rFont val="Calibri"/>
        <family val="2"/>
        <scheme val="minor"/>
      </rPr>
      <t>10 (13A)</t>
    </r>
    <r>
      <rPr>
        <sz val="12"/>
        <color rgb="FF002060"/>
        <rFont val="DevLys 010"/>
      </rPr>
      <t xml:space="preserve"> ds vUrxrZ ,oa /kkjk </t>
    </r>
    <r>
      <rPr>
        <sz val="10"/>
        <color rgb="FF002060"/>
        <rFont val="Calibri"/>
        <family val="2"/>
        <scheme val="minor"/>
      </rPr>
      <t xml:space="preserve">10 (14) </t>
    </r>
    <r>
      <rPr>
        <sz val="12"/>
        <color rgb="FF002060"/>
        <rFont val="DevLys 010"/>
      </rPr>
      <t>ds vUrxrZ vU; Hkrs tks dj eqDÙk gSA</t>
    </r>
  </si>
  <si>
    <r>
      <t xml:space="preserve"> ¼</t>
    </r>
    <r>
      <rPr>
        <sz val="12"/>
        <color rgb="FF002060"/>
        <rFont val="Calibri"/>
        <family val="2"/>
        <scheme val="minor"/>
      </rPr>
      <t>ii</t>
    </r>
    <r>
      <rPr>
        <sz val="12"/>
        <color rgb="FF002060"/>
        <rFont val="DevLys 010"/>
      </rPr>
      <t xml:space="preserve">½ euksjatu Hkrk /kkjk </t>
    </r>
    <r>
      <rPr>
        <sz val="10"/>
        <color rgb="FF002060"/>
        <rFont val="Calibri"/>
        <family val="2"/>
        <scheme val="minor"/>
      </rPr>
      <t>16</t>
    </r>
    <r>
      <rPr>
        <sz val="12"/>
        <color rgb="FF002060"/>
        <rFont val="DevLys 010"/>
      </rPr>
      <t xml:space="preserve"> </t>
    </r>
    <r>
      <rPr>
        <sz val="11"/>
        <color rgb="FF002060"/>
        <rFont val="Calibri"/>
        <family val="2"/>
        <scheme val="minor"/>
      </rPr>
      <t>(ii)</t>
    </r>
    <r>
      <rPr>
        <sz val="12"/>
        <color rgb="FF002060"/>
        <rFont val="DevLys 010"/>
      </rPr>
      <t xml:space="preserve"> ds vUrxrZ ¼ vf/kdre lhek : </t>
    </r>
    <r>
      <rPr>
        <sz val="10"/>
        <color rgb="FF002060"/>
        <rFont val="Calibri"/>
        <family val="2"/>
        <scheme val="minor"/>
      </rPr>
      <t>5,000</t>
    </r>
    <r>
      <rPr>
        <sz val="12"/>
        <color rgb="FF002060"/>
        <rFont val="DevLys 010"/>
      </rPr>
      <t xml:space="preserve"> ½</t>
    </r>
  </si>
  <si>
    <r>
      <t xml:space="preserve"> ¼</t>
    </r>
    <r>
      <rPr>
        <sz val="12"/>
        <color rgb="FF002060"/>
        <rFont val="Calibri"/>
        <family val="2"/>
        <scheme val="minor"/>
      </rPr>
      <t>iii</t>
    </r>
    <r>
      <rPr>
        <sz val="12"/>
        <color rgb="FF002060"/>
        <rFont val="DevLys 010"/>
      </rPr>
      <t xml:space="preserve">½ O;olk; dj /kkjk </t>
    </r>
    <r>
      <rPr>
        <sz val="10"/>
        <color rgb="FF002060"/>
        <rFont val="Calibri"/>
        <family val="2"/>
        <scheme val="minor"/>
      </rPr>
      <t>16</t>
    </r>
    <r>
      <rPr>
        <sz val="12"/>
        <color rgb="FF002060"/>
        <rFont val="DevLys 010"/>
      </rPr>
      <t xml:space="preserve"> </t>
    </r>
    <r>
      <rPr>
        <sz val="10"/>
        <color rgb="FF002060"/>
        <rFont val="Calibri"/>
        <family val="2"/>
        <scheme val="minor"/>
      </rPr>
      <t>(iii)</t>
    </r>
    <r>
      <rPr>
        <sz val="12"/>
        <color rgb="FF002060"/>
        <rFont val="DevLys 010"/>
      </rPr>
      <t xml:space="preserve"> ds vUrxrZ </t>
    </r>
  </si>
  <si>
    <r>
      <rPr>
        <sz val="10"/>
        <color rgb="FF002060"/>
        <rFont val="Arial"/>
        <family val="2"/>
      </rPr>
      <t>(A)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vf/kdre lhek 1]50]000@&amp; ¼/kkjk </t>
    </r>
    <r>
      <rPr>
        <sz val="10"/>
        <color rgb="FF002060"/>
        <rFont val="Calibri"/>
        <family val="2"/>
        <scheme val="minor"/>
      </rPr>
      <t>80CCE</t>
    </r>
    <r>
      <rPr>
        <sz val="12"/>
        <color rgb="FF002060"/>
        <rFont val="DevLys 010"/>
      </rPr>
      <t xml:space="preserve"> ½ ] ¼/kkjk </t>
    </r>
    <r>
      <rPr>
        <sz val="10"/>
        <color rgb="FF002060"/>
        <rFont val="Calibri"/>
        <family val="2"/>
        <scheme val="minor"/>
      </rPr>
      <t>80CCD (2)</t>
    </r>
    <r>
      <rPr>
        <sz val="10"/>
        <color rgb="FF002060"/>
        <rFont val="Arial"/>
        <family val="2"/>
      </rPr>
      <t>,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>ds vykok</t>
    </r>
  </si>
  <si>
    <r>
      <t>jkT; chek ¼</t>
    </r>
    <r>
      <rPr>
        <sz val="12"/>
        <color rgb="FF002060"/>
        <rFont val="Calibri"/>
        <family val="2"/>
        <scheme val="minor"/>
      </rPr>
      <t>SI)</t>
    </r>
  </si>
  <si>
    <r>
      <t xml:space="preserve">ljdkjh isa'ku ;kstuk esa va'knku </t>
    </r>
    <r>
      <rPr>
        <sz val="12"/>
        <color rgb="FF002060"/>
        <rFont val="Calibri"/>
        <family val="2"/>
      </rPr>
      <t>ECPF</t>
    </r>
    <r>
      <rPr>
        <sz val="12"/>
        <color rgb="FF002060"/>
        <rFont val="DevLys 010"/>
      </rPr>
      <t xml:space="preserve">
vf/kdre osru dk </t>
    </r>
    <r>
      <rPr>
        <sz val="10"/>
        <color rgb="FF002060"/>
        <rFont val="Calibri"/>
        <family val="2"/>
        <scheme val="minor"/>
      </rPr>
      <t>10 %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/kkjk </t>
    </r>
    <r>
      <rPr>
        <sz val="12"/>
        <color rgb="FF002060"/>
        <rFont val="Calibri"/>
        <family val="2"/>
        <scheme val="minor"/>
      </rPr>
      <t>80CCD(1)</t>
    </r>
  </si>
  <si>
    <r>
      <t>thou chek izhfe;e ¼</t>
    </r>
    <r>
      <rPr>
        <sz val="12"/>
        <color rgb="FF002060"/>
        <rFont val="Calibri"/>
        <family val="2"/>
        <scheme val="minor"/>
      </rPr>
      <t>LIC)</t>
    </r>
  </si>
  <si>
    <r>
      <t>jk"Vªh; cpr i= ¼</t>
    </r>
    <r>
      <rPr>
        <sz val="12"/>
        <color rgb="FF002060"/>
        <rFont val="Calibri"/>
        <family val="2"/>
        <scheme val="minor"/>
      </rPr>
      <t>NSC)</t>
    </r>
  </si>
  <si>
    <r>
      <t xml:space="preserve">isa'ku Iyku gsrq va'knku ¼/kkjk </t>
    </r>
    <r>
      <rPr>
        <sz val="10"/>
        <color rgb="FF002060"/>
        <rFont val="Calibri"/>
        <family val="2"/>
        <scheme val="minor"/>
      </rPr>
      <t>80CCC</t>
    </r>
    <r>
      <rPr>
        <sz val="12"/>
        <color rgb="FF002060"/>
        <rFont val="DevLys 010"/>
      </rPr>
      <t>½</t>
    </r>
  </si>
  <si>
    <r>
      <t>yksd Hkfo"; fuf/k ¼</t>
    </r>
    <r>
      <rPr>
        <sz val="12"/>
        <color rgb="FF002060"/>
        <rFont val="Calibri"/>
        <family val="2"/>
        <scheme val="minor"/>
      </rPr>
      <t>PPF)</t>
    </r>
  </si>
  <si>
    <r>
      <t>jk"Vªh; cpr Ldhe ¼</t>
    </r>
    <r>
      <rPr>
        <sz val="12"/>
        <color rgb="FF002060"/>
        <rFont val="Calibri"/>
        <family val="2"/>
        <scheme val="minor"/>
      </rPr>
      <t>NSS)</t>
    </r>
  </si>
  <si>
    <r>
      <t>lkewfgd chek izhfe;e ¼</t>
    </r>
    <r>
      <rPr>
        <sz val="12"/>
        <color rgb="FF002060"/>
        <rFont val="Calibri"/>
        <family val="2"/>
        <scheme val="minor"/>
      </rPr>
      <t>G.Ins.)</t>
    </r>
  </si>
  <si>
    <r>
      <t>LFkfxr okf"kZdh ¼</t>
    </r>
    <r>
      <rPr>
        <sz val="10"/>
        <color rgb="FF002060"/>
        <rFont val="Calibri"/>
        <family val="2"/>
        <scheme val="minor"/>
      </rPr>
      <t>Defferred Annuty)</t>
    </r>
  </si>
  <si>
    <r>
      <t xml:space="preserve">ih-,y-vkbZ- </t>
    </r>
    <r>
      <rPr>
        <sz val="10"/>
        <color rgb="FF002060"/>
        <rFont val="DevLys 010"/>
      </rPr>
      <t>¼</t>
    </r>
    <r>
      <rPr>
        <sz val="10"/>
        <color rgb="FF002060"/>
        <rFont val="Calibri"/>
        <family val="2"/>
        <scheme val="minor"/>
      </rPr>
      <t>PLI)</t>
    </r>
  </si>
  <si>
    <r>
      <t xml:space="preserve">x`g _.k fdLr </t>
    </r>
    <r>
      <rPr>
        <sz val="10"/>
        <color rgb="FF002060"/>
        <rFont val="DevLys 010"/>
      </rPr>
      <t>¼</t>
    </r>
    <r>
      <rPr>
        <sz val="10"/>
        <color rgb="FF002060"/>
        <rFont val="Calibri"/>
        <family val="2"/>
        <scheme val="minor"/>
      </rPr>
      <t>HBA Premium)</t>
    </r>
  </si>
  <si>
    <r>
      <t xml:space="preserve">;ksx </t>
    </r>
    <r>
      <rPr>
        <b/>
        <sz val="12"/>
        <color rgb="FF002060"/>
        <rFont val="Times New Roman"/>
        <family val="1"/>
      </rPr>
      <t xml:space="preserve">( i </t>
    </r>
    <r>
      <rPr>
        <b/>
        <sz val="12"/>
        <color rgb="FF002060"/>
        <rFont val="DevLys 010"/>
      </rPr>
      <t>ls</t>
    </r>
    <r>
      <rPr>
        <b/>
        <sz val="12"/>
        <color rgb="FF002060"/>
        <rFont val="Times New Roman"/>
        <family val="1"/>
      </rPr>
      <t xml:space="preserve"> xviii )</t>
    </r>
  </si>
  <si>
    <r>
      <t xml:space="preserve">1- /kkjk </t>
    </r>
    <r>
      <rPr>
        <sz val="10"/>
        <color rgb="FF002060"/>
        <rFont val="Calibri"/>
        <family val="2"/>
        <scheme val="minor"/>
      </rPr>
      <t>80 D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fpfdRlk chek izhfe;e </t>
    </r>
    <r>
      <rPr>
        <sz val="10"/>
        <color rgb="FF002060"/>
        <rFont val="DevLys 010"/>
      </rPr>
      <t xml:space="preserve">¼Lo;a]ifr@iRuh o cPpksa ds fy, : </t>
    </r>
    <r>
      <rPr>
        <sz val="10"/>
        <color rgb="FF002060"/>
        <rFont val="Calibri"/>
        <family val="2"/>
        <scheme val="minor"/>
      </rPr>
      <t>25000</t>
    </r>
    <r>
      <rPr>
        <sz val="10"/>
        <color rgb="FF002060"/>
        <rFont val="DevLys 010"/>
      </rPr>
      <t xml:space="preserve">] ekrk&amp;firk ds fy, : </t>
    </r>
    <r>
      <rPr>
        <sz val="10"/>
        <color rgb="FF002060"/>
        <rFont val="Calibri"/>
        <family val="2"/>
        <scheme val="minor"/>
      </rPr>
      <t xml:space="preserve">25,000 </t>
    </r>
    <r>
      <rPr>
        <sz val="10"/>
        <color rgb="FF002060"/>
        <rFont val="DevLys 010"/>
      </rPr>
      <t xml:space="preserve">lhfu;j flVhtu : </t>
    </r>
    <r>
      <rPr>
        <sz val="10"/>
        <color rgb="FF002060"/>
        <rFont val="Calibri"/>
        <family val="2"/>
        <scheme val="minor"/>
      </rPr>
      <t>50,000</t>
    </r>
    <r>
      <rPr>
        <sz val="10"/>
        <color rgb="FF002060"/>
        <rFont val="DevLys 010"/>
      </rPr>
      <t>½</t>
    </r>
  </si>
  <si>
    <r>
      <t xml:space="preserve">2- /kkjk </t>
    </r>
    <r>
      <rPr>
        <sz val="10"/>
        <color rgb="FF002060"/>
        <rFont val="Calibri"/>
        <family val="2"/>
        <scheme val="minor"/>
      </rPr>
      <t>80 DD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 xml:space="preserve">fodykax vkfJrksa ds fpfdRlk mipkj </t>
    </r>
    <r>
      <rPr>
        <sz val="10"/>
        <color rgb="FF002060"/>
        <rFont val="DevLys 010"/>
      </rPr>
      <t xml:space="preserve">¼vf/kdre </t>
    </r>
    <r>
      <rPr>
        <sz val="10"/>
        <color rgb="FF002060"/>
        <rFont val="Calibri"/>
        <family val="2"/>
        <scheme val="minor"/>
      </rPr>
      <t>75,000</t>
    </r>
    <r>
      <rPr>
        <sz val="10"/>
        <color rgb="FF002060"/>
        <rFont val="DevLys 010"/>
      </rPr>
      <t xml:space="preserve"> rFkk </t>
    </r>
    <r>
      <rPr>
        <sz val="10"/>
        <color rgb="FF002060"/>
        <rFont val="Times New Roman"/>
        <family val="1"/>
      </rPr>
      <t xml:space="preserve">80% </t>
    </r>
    <r>
      <rPr>
        <sz val="10"/>
        <color rgb="FF002060"/>
        <rFont val="DevLys 010"/>
      </rPr>
      <t xml:space="preserve">;k vf/kd fodykaxrk </t>
    </r>
    <r>
      <rPr>
        <sz val="10"/>
        <color rgb="FF002060"/>
        <rFont val="Calibri"/>
        <family val="2"/>
        <scheme val="minor"/>
      </rPr>
      <t>125,000</t>
    </r>
    <r>
      <rPr>
        <sz val="10"/>
        <color rgb="FF002060"/>
        <rFont val="DevLys 010"/>
      </rPr>
      <t>½</t>
    </r>
  </si>
  <si>
    <r>
      <t xml:space="preserve">3- /kkjk </t>
    </r>
    <r>
      <rPr>
        <sz val="10"/>
        <color rgb="FF002060"/>
        <rFont val="Calibri"/>
        <family val="2"/>
        <scheme val="minor"/>
      </rPr>
      <t>80 DDB</t>
    </r>
    <r>
      <rPr>
        <sz val="12"/>
        <color rgb="FF002060"/>
        <rFont val="Kruti Dev 010"/>
      </rPr>
      <t xml:space="preserve"> fof'k"V jksaxksa ds mipkj gsrq dVkSrh </t>
    </r>
    <r>
      <rPr>
        <sz val="10"/>
        <color rgb="FF002060"/>
        <rFont val="Kruti Dev 010"/>
      </rPr>
      <t xml:space="preserve">¼vf/kdre : </t>
    </r>
    <r>
      <rPr>
        <sz val="10"/>
        <color rgb="FF002060"/>
        <rFont val="Calibri"/>
        <family val="2"/>
        <scheme val="minor"/>
      </rPr>
      <t>40,000</t>
    </r>
    <r>
      <rPr>
        <sz val="10"/>
        <color rgb="FF002060"/>
        <rFont val="Kruti Dev 010"/>
      </rPr>
      <t xml:space="preserve">] lhfu;j flVhtu gsrq : </t>
    </r>
    <r>
      <rPr>
        <sz val="10"/>
        <color rgb="FF002060"/>
        <rFont val="Calibri"/>
        <family val="2"/>
        <scheme val="minor"/>
      </rPr>
      <t>100,000</t>
    </r>
    <r>
      <rPr>
        <sz val="10"/>
        <color rgb="FF002060"/>
        <rFont val="Kruti Dev 010"/>
      </rPr>
      <t>½</t>
    </r>
  </si>
  <si>
    <r>
      <t xml:space="preserve">4- /kkjk </t>
    </r>
    <r>
      <rPr>
        <sz val="10"/>
        <color rgb="FF002060"/>
        <rFont val="Calibri"/>
        <family val="2"/>
        <scheme val="minor"/>
      </rPr>
      <t>80 E</t>
    </r>
    <r>
      <rPr>
        <sz val="12"/>
        <color rgb="FF002060"/>
        <rFont val="Arial"/>
        <family val="2"/>
      </rPr>
      <t xml:space="preserve"> </t>
    </r>
    <r>
      <rPr>
        <sz val="12"/>
        <color rgb="FF002060"/>
        <rFont val="DevLys 010"/>
      </rPr>
      <t>mPp f'k{kk gsrq fy, _.k dk C;kt</t>
    </r>
  </si>
  <si>
    <r>
      <t xml:space="preserve">5- /kkjk </t>
    </r>
    <r>
      <rPr>
        <sz val="10"/>
        <color rgb="FF002060"/>
        <rFont val="Calibri"/>
        <family val="2"/>
        <scheme val="minor"/>
      </rPr>
      <t>80 G</t>
    </r>
    <r>
      <rPr>
        <sz val="12"/>
        <color rgb="FF002060"/>
        <rFont val="DevLys 010"/>
      </rPr>
      <t xml:space="preserve"> /kekZFkZ laLFkkvksa vkfn dks fn;s nku </t>
    </r>
    <r>
      <rPr>
        <sz val="10"/>
        <color rgb="FF002060"/>
        <rFont val="DevLys 010"/>
      </rPr>
      <t xml:space="preserve">¼ d Js.kh esa </t>
    </r>
    <r>
      <rPr>
        <sz val="10"/>
        <color rgb="FF002060"/>
        <rFont val="Calibri"/>
        <family val="2"/>
        <scheme val="minor"/>
      </rPr>
      <t>100</t>
    </r>
    <r>
      <rPr>
        <sz val="10"/>
        <color rgb="FF002060"/>
        <rFont val="DevLys 010"/>
      </rPr>
      <t xml:space="preserve"> izfr'kr ,oa [k Js.kh esa </t>
    </r>
    <r>
      <rPr>
        <sz val="10"/>
        <color rgb="FF002060"/>
        <rFont val="Calibri"/>
        <family val="2"/>
        <scheme val="minor"/>
      </rPr>
      <t>50</t>
    </r>
    <r>
      <rPr>
        <sz val="10"/>
        <color rgb="FF002060"/>
        <rFont val="DevLys 010"/>
      </rPr>
      <t xml:space="preserve"> izfr'kr½</t>
    </r>
  </si>
  <si>
    <r>
      <t xml:space="preserve">6- /kkjk </t>
    </r>
    <r>
      <rPr>
        <sz val="10"/>
        <color rgb="FF002060"/>
        <rFont val="Calibri"/>
        <family val="2"/>
        <scheme val="minor"/>
      </rPr>
      <t>80 U</t>
    </r>
    <r>
      <rPr>
        <sz val="12"/>
        <color rgb="FF002060"/>
        <rFont val="DevLys 010"/>
      </rPr>
      <t xml:space="preserve"> LFkkbZ :i ls 'kkjhfjd vleFkZrrk dh n'kk esa </t>
    </r>
    <r>
      <rPr>
        <sz val="10"/>
        <color rgb="FF002060"/>
        <rFont val="DevLys 010"/>
      </rPr>
      <t xml:space="preserve">¼vf/kdre </t>
    </r>
    <r>
      <rPr>
        <sz val="10"/>
        <color rgb="FF002060"/>
        <rFont val="Calibri"/>
        <family val="2"/>
        <scheme val="minor"/>
      </rPr>
      <t>75,000</t>
    </r>
    <r>
      <rPr>
        <sz val="10"/>
        <color rgb="FF002060"/>
        <rFont val="DevLys 010"/>
      </rPr>
      <t xml:space="preserve"> rFkk  vf/kfu;e </t>
    </r>
    <r>
      <rPr>
        <sz val="10"/>
        <color rgb="FF002060"/>
        <rFont val="Calibri"/>
        <family val="2"/>
        <scheme val="minor"/>
      </rPr>
      <t xml:space="preserve">1995 </t>
    </r>
    <r>
      <rPr>
        <sz val="10"/>
        <color rgb="FF002060"/>
        <rFont val="DevLys 010"/>
      </rPr>
      <t xml:space="preserve">ds vuqlkj </t>
    </r>
    <r>
      <rPr>
        <sz val="10"/>
        <color rgb="FF002060"/>
        <rFont val="Calibri"/>
        <family val="2"/>
        <scheme val="minor"/>
      </rPr>
      <t>125,000</t>
    </r>
    <r>
      <rPr>
        <sz val="10"/>
        <color rgb="FF002060"/>
        <rFont val="DevLys 010"/>
      </rPr>
      <t>½</t>
    </r>
  </si>
  <si>
    <r>
      <t xml:space="preserve">7- /kkjk </t>
    </r>
    <r>
      <rPr>
        <sz val="10"/>
        <color rgb="FF002060"/>
        <rFont val="Calibri"/>
        <family val="2"/>
        <scheme val="minor"/>
      </rPr>
      <t>80 TTA</t>
    </r>
    <r>
      <rPr>
        <sz val="12"/>
        <color rgb="FF002060"/>
        <rFont val="DevLys 010"/>
      </rPr>
      <t xml:space="preserve"> cpr [kkrs ij C;kt dh vf/kdre NwV :- </t>
    </r>
    <r>
      <rPr>
        <sz val="10"/>
        <color rgb="FF002060"/>
        <rFont val="Calibri"/>
        <family val="2"/>
        <scheme val="minor"/>
      </rPr>
      <t>10,000</t>
    </r>
    <r>
      <rPr>
        <sz val="12"/>
        <color rgb="FF002060"/>
        <rFont val="DevLys 010"/>
      </rPr>
      <t xml:space="preserve">           </t>
    </r>
    <r>
      <rPr>
        <sz val="10"/>
        <color rgb="FF002060"/>
        <rFont val="Calibri"/>
        <family val="2"/>
        <scheme val="minor"/>
      </rPr>
      <t>U/S 194(IA)</t>
    </r>
  </si>
  <si>
    <r>
      <t xml:space="preserve">8- /kkjk </t>
    </r>
    <r>
      <rPr>
        <sz val="10"/>
        <color rgb="FF002060"/>
        <rFont val="Calibri"/>
        <family val="2"/>
        <scheme val="minor"/>
      </rPr>
      <t xml:space="preserve">80 TTB - </t>
    </r>
    <r>
      <rPr>
        <sz val="12"/>
        <color rgb="FF002060"/>
        <rFont val="DevLys 010"/>
      </rPr>
      <t xml:space="preserve">aofj"B ukxfjdksa dks lHkh izdkj ds C;kt ij vf/kdre NwV&amp;  </t>
    </r>
    <r>
      <rPr>
        <sz val="10"/>
        <color rgb="FF002060"/>
        <rFont val="Calibri"/>
        <family val="2"/>
        <scheme val="minor"/>
      </rPr>
      <t>50,000</t>
    </r>
    <r>
      <rPr>
        <sz val="12"/>
        <color rgb="FF002060"/>
        <rFont val="DevLys 010"/>
      </rPr>
      <t xml:space="preserve"> :-       </t>
    </r>
    <r>
      <rPr>
        <sz val="10"/>
        <color rgb="FF002060"/>
        <rFont val="Calibri"/>
        <family val="2"/>
        <scheme val="minor"/>
      </rPr>
      <t xml:space="preserve">U/S </t>
    </r>
    <r>
      <rPr>
        <sz val="12"/>
        <color rgb="FF002060"/>
        <rFont val="DevLys 010"/>
      </rPr>
      <t>194</t>
    </r>
    <r>
      <rPr>
        <sz val="10"/>
        <color rgb="FF002060"/>
        <rFont val="Calibri"/>
        <family val="2"/>
        <scheme val="minor"/>
      </rPr>
      <t>(A)</t>
    </r>
  </si>
  <si>
    <r>
      <t xml:space="preserve">dqy dVkSrh </t>
    </r>
    <r>
      <rPr>
        <b/>
        <sz val="10"/>
        <color rgb="FF002060"/>
        <rFont val="Calibri"/>
        <family val="2"/>
        <scheme val="minor"/>
      </rPr>
      <t>( 11 + 12)</t>
    </r>
  </si>
  <si>
    <r>
      <t xml:space="preserve">dj ;ksX; vk; </t>
    </r>
    <r>
      <rPr>
        <b/>
        <sz val="10"/>
        <color rgb="FF002060"/>
        <rFont val="Calibri"/>
        <family val="2"/>
        <scheme val="minor"/>
      </rPr>
      <t>( 10 - 13 )</t>
    </r>
  </si>
  <si>
    <r>
      <t xml:space="preserve"> vk;dj dh x.kuk mijksDr dkWye </t>
    </r>
    <r>
      <rPr>
        <b/>
        <sz val="11"/>
        <color rgb="FF002060"/>
        <rFont val="Calibri"/>
        <family val="2"/>
        <scheme val="minor"/>
      </rPr>
      <t>15</t>
    </r>
    <r>
      <rPr>
        <b/>
        <sz val="12"/>
        <color rgb="FF002060"/>
        <rFont val="DevLys 010"/>
      </rPr>
      <t xml:space="preserve"> ds vk/kkj ij</t>
    </r>
  </si>
  <si>
    <r>
      <t xml:space="preserve">ofj"B ukxfjd </t>
    </r>
    <r>
      <rPr>
        <b/>
        <sz val="10"/>
        <color rgb="FF002060"/>
        <rFont val="DevLys 010"/>
      </rPr>
      <t>¼</t>
    </r>
    <r>
      <rPr>
        <b/>
        <sz val="10"/>
        <color rgb="FF002060"/>
        <rFont val="Calibri"/>
        <family val="2"/>
        <scheme val="minor"/>
      </rPr>
      <t>60</t>
    </r>
    <r>
      <rPr>
        <b/>
        <sz val="11"/>
        <color rgb="FF002060"/>
        <rFont val="DevLys 010"/>
      </rPr>
      <t xml:space="preserve"> ls </t>
    </r>
    <r>
      <rPr>
        <b/>
        <sz val="10"/>
        <color rgb="FF002060"/>
        <rFont val="Calibri"/>
        <family val="2"/>
        <scheme val="minor"/>
      </rPr>
      <t>80</t>
    </r>
    <r>
      <rPr>
        <b/>
        <sz val="11"/>
        <color rgb="FF002060"/>
        <rFont val="DevLys 010"/>
      </rPr>
      <t xml:space="preserve"> o"kZ rd½</t>
    </r>
  </si>
  <si>
    <r>
      <t xml:space="preserve">?kVkb;s  %&amp; jkgr /kkjk </t>
    </r>
    <r>
      <rPr>
        <b/>
        <sz val="10"/>
        <color rgb="FF002060"/>
        <rFont val="Calibri"/>
        <family val="2"/>
        <scheme val="minor"/>
      </rPr>
      <t>89</t>
    </r>
    <r>
      <rPr>
        <b/>
        <sz val="12"/>
        <color rgb="FF002060"/>
        <rFont val="DevLys 010"/>
      </rPr>
      <t xml:space="preserve"> ds rgr </t>
    </r>
  </si>
  <si>
    <r>
      <t xml:space="preserve">dqy VSDl dVkSrh
;ksx dkWye </t>
    </r>
    <r>
      <rPr>
        <b/>
        <sz val="13"/>
        <rFont val="Calibri"/>
        <family val="2"/>
        <scheme val="minor"/>
      </rPr>
      <t>19</t>
    </r>
  </si>
  <si>
    <r>
      <t xml:space="preserve">;g odZcqd jktLFkku ds f'k{kdksa dh mi;ksfxrk ds fy, rS;kj dh xbZ gSA ladyu ,oa x.kuk esa iw.kZ lko/kkuh j[kh xbZ gSA fQj Hkh =qfV @ fdlh Hkh izdkj dh fofHkUurk dh fLFkfr esa vk;dj foHkkx ds fu;e gh ekU; gSA rS;kjdrkZ dk dksbZ mRrjnkf;Ro ugha gksxkA =qfV @ lq&gt;ko ds fy, </t>
    </r>
    <r>
      <rPr>
        <b/>
        <sz val="12"/>
        <color rgb="FF002060"/>
        <rFont val="Calibri"/>
        <family val="2"/>
        <scheme val="minor"/>
      </rPr>
      <t>cpkurmi@gmail.com</t>
    </r>
    <r>
      <rPr>
        <b/>
        <i/>
        <sz val="12"/>
        <color rgb="FF002060"/>
        <rFont val="Times New Roman"/>
        <family val="1"/>
      </rPr>
      <t xml:space="preserve"> </t>
    </r>
    <r>
      <rPr>
        <b/>
        <sz val="14"/>
        <color rgb="FF002060"/>
        <rFont val="DevLys 010"/>
      </rPr>
      <t>ij bZesy djsaA</t>
    </r>
  </si>
  <si>
    <r>
      <t xml:space="preserve">dk;kZy; dk </t>
    </r>
    <r>
      <rPr>
        <b/>
        <sz val="12"/>
        <color rgb="FF002060"/>
        <rFont val="Calibri"/>
        <family val="2"/>
        <scheme val="minor"/>
      </rPr>
      <t>TAN</t>
    </r>
    <r>
      <rPr>
        <b/>
        <sz val="14"/>
        <color rgb="FF002060"/>
        <rFont val="DevLys 010"/>
      </rPr>
      <t xml:space="preserve"> %</t>
    </r>
  </si>
  <si>
    <r>
      <t xml:space="preserve">dkfeZd dk </t>
    </r>
    <r>
      <rPr>
        <b/>
        <sz val="12"/>
        <color rgb="FF002060"/>
        <rFont val="Calibri"/>
        <family val="2"/>
        <scheme val="minor"/>
      </rPr>
      <t>PAN</t>
    </r>
    <r>
      <rPr>
        <b/>
        <sz val="14"/>
        <color rgb="FF002060"/>
        <rFont val="DevLys 010"/>
      </rPr>
      <t xml:space="preserve"> %</t>
    </r>
  </si>
  <si>
    <r>
      <t>;g odZcqd</t>
    </r>
    <r>
      <rPr>
        <b/>
        <i/>
        <sz val="14"/>
        <color rgb="FFFF0000"/>
        <rFont val="Calibri"/>
        <family val="2"/>
        <scheme val="minor"/>
      </rPr>
      <t xml:space="preserve"> www.rssrashtriya.org</t>
    </r>
    <r>
      <rPr>
        <b/>
        <sz val="14"/>
        <rFont val="DevLys 010"/>
      </rPr>
      <t xml:space="preserve"> ij miyC/k gSA</t>
    </r>
    <r>
      <rPr>
        <b/>
        <sz val="16"/>
        <rFont val="DevLys 010"/>
      </rPr>
      <t xml:space="preserve"> </t>
    </r>
    <r>
      <rPr>
        <b/>
        <sz val="14"/>
        <rFont val="DevLys 010"/>
      </rPr>
      <t xml:space="preserve">
</t>
    </r>
    <r>
      <rPr>
        <b/>
        <sz val="14"/>
        <color rgb="FF0000FF"/>
        <rFont val="DevLys 010"/>
      </rPr>
      <t xml:space="preserve">fdlh Hkh izdkj dh rduhdh leL;k@lq&gt;ko ds fy, bZesy djsa&amp; </t>
    </r>
    <r>
      <rPr>
        <b/>
        <sz val="14"/>
        <color rgb="FF0000FF"/>
        <rFont val="Calibri"/>
        <family val="2"/>
        <scheme val="minor"/>
      </rPr>
      <t>cpkurmi@gmail.com</t>
    </r>
    <r>
      <rPr>
        <b/>
        <sz val="14"/>
        <color rgb="FF0000FF"/>
        <rFont val="DevLys 010"/>
      </rPr>
      <t xml:space="preserve"> </t>
    </r>
  </si>
  <si>
    <r>
      <t xml:space="preserve">ldy vk;                                                                             ;ksx </t>
    </r>
    <r>
      <rPr>
        <b/>
        <sz val="10"/>
        <color rgb="FF0066CC"/>
        <rFont val="Calibri"/>
        <family val="2"/>
        <scheme val="minor"/>
      </rPr>
      <t>(8 + 9)</t>
    </r>
  </si>
  <si>
    <t xml:space="preserve">     Post :</t>
  </si>
  <si>
    <t>SI No :</t>
  </si>
  <si>
    <t>80 c &amp; ccd</t>
  </si>
  <si>
    <t>fgrdkjh fuf/k dVkSfr djuh gS %</t>
  </si>
  <si>
    <r>
      <t xml:space="preserve"> </t>
    </r>
    <r>
      <rPr>
        <b/>
        <sz val="12"/>
        <color rgb="FF002060"/>
        <rFont val="Calibri"/>
        <family val="2"/>
        <scheme val="minor"/>
      </rPr>
      <t>DDO</t>
    </r>
    <r>
      <rPr>
        <b/>
        <sz val="14"/>
        <color rgb="FF002060"/>
        <rFont val="DevLys 010"/>
      </rPr>
      <t xml:space="preserve"> dk uke %</t>
    </r>
  </si>
  <si>
    <t>dkfeZd dk in %</t>
  </si>
  <si>
    <r>
      <t xml:space="preserve">'kgjh {kfriwfrZ HkÙkk </t>
    </r>
    <r>
      <rPr>
        <b/>
        <sz val="12"/>
        <color rgb="FF002060"/>
        <rFont val="Calibri"/>
        <family val="2"/>
        <scheme val="minor"/>
      </rPr>
      <t>(CCA) :</t>
    </r>
  </si>
  <si>
    <t>RGHS</t>
  </si>
  <si>
    <t>LIC Premium Deduction From Salary ?</t>
  </si>
  <si>
    <r>
      <rPr>
        <sz val="10"/>
        <color rgb="FFFF0000"/>
        <rFont val="Arial"/>
        <family val="2"/>
      </rPr>
      <t>(B)</t>
    </r>
    <r>
      <rPr>
        <sz val="12"/>
        <color rgb="FFFF0000"/>
        <rFont val="Arial"/>
        <family val="2"/>
      </rPr>
      <t xml:space="preserve"> </t>
    </r>
    <r>
      <rPr>
        <sz val="12"/>
        <color rgb="FFFF0000"/>
        <rFont val="DevLys 010"/>
      </rPr>
      <t xml:space="preserve">?kVkb;s&amp; /kkjk </t>
    </r>
    <r>
      <rPr>
        <sz val="10"/>
        <color rgb="FFFF0000"/>
        <rFont val="Calibri"/>
        <family val="2"/>
        <scheme val="minor"/>
      </rPr>
      <t>80CCD(2)</t>
    </r>
    <r>
      <rPr>
        <sz val="12"/>
        <color rgb="FFFF0000"/>
        <rFont val="DevLys 010"/>
      </rPr>
      <t xml:space="preserve"> fu;ksDrk }kjk isa'ku va'knku dh jkf'k ¼vf/kdre osru dk 1</t>
    </r>
    <r>
      <rPr>
        <sz val="10"/>
        <color rgb="FFFF0000"/>
        <rFont val="Calibri"/>
        <family val="2"/>
        <scheme val="minor"/>
      </rPr>
      <t>0</t>
    </r>
    <r>
      <rPr>
        <sz val="9"/>
        <color rgb="FFFF0000"/>
        <rFont val="Arial"/>
        <family val="2"/>
      </rPr>
      <t>%</t>
    </r>
    <r>
      <rPr>
        <sz val="12"/>
        <color rgb="FFFF0000"/>
        <rFont val="Arial"/>
        <family val="2"/>
      </rPr>
      <t xml:space="preserve">) </t>
    </r>
    <r>
      <rPr>
        <sz val="12"/>
        <color rgb="FFFF0000"/>
        <rFont val="DevLys 010"/>
      </rPr>
      <t>i`Fkd ls NwV</t>
    </r>
  </si>
  <si>
    <t>GPF No :</t>
  </si>
  <si>
    <t>Mobile No :</t>
  </si>
  <si>
    <t>lefZiZr fcy cukus dk ekg %</t>
  </si>
  <si>
    <r>
      <t xml:space="preserve">3,00,000  </t>
    </r>
    <r>
      <rPr>
        <sz val="11"/>
        <color rgb="FF002060"/>
        <rFont val="DevLys 010"/>
      </rPr>
      <t>rd</t>
    </r>
  </si>
  <si>
    <t>12,00,001 - 15,00,000</t>
  </si>
  <si>
    <r>
      <t xml:space="preserve">15,00,000 </t>
    </r>
    <r>
      <rPr>
        <sz val="12"/>
        <color rgb="FF002060"/>
        <rFont val="DevLys 010"/>
      </rPr>
      <t>ls vf/kd</t>
    </r>
  </si>
  <si>
    <r>
      <t xml:space="preserve">9- /kkjk </t>
    </r>
    <r>
      <rPr>
        <sz val="10"/>
        <color rgb="FF002060"/>
        <rFont val="Calibri"/>
        <family val="2"/>
        <scheme val="minor"/>
      </rPr>
      <t>80 GGC</t>
    </r>
    <r>
      <rPr>
        <sz val="12"/>
        <color rgb="FF002060"/>
        <rFont val="DevLys 010"/>
      </rPr>
      <t xml:space="preserve"> jktuhfrd ikfVZ;ksa gsrq fn;k x;k nku</t>
    </r>
  </si>
  <si>
    <r>
      <t xml:space="preserve">33- /kkjk </t>
    </r>
    <r>
      <rPr>
        <sz val="11"/>
        <rFont val="Times New Roman"/>
        <family val="1"/>
      </rPr>
      <t>80 GGC -</t>
    </r>
    <r>
      <rPr>
        <sz val="13"/>
        <rFont val="DevLys 010"/>
      </rPr>
      <t xml:space="preserve"> jktuhfrd ikVhZ gsrq fn;k x;k nku</t>
    </r>
  </si>
  <si>
    <r>
      <t xml:space="preserve">25- ljdkjh isa'ku ;kstuk esa deZpkjh dk va'knku </t>
    </r>
    <r>
      <rPr>
        <sz val="10"/>
        <rFont val="DevLys 010"/>
      </rPr>
      <t xml:space="preserve">vf/kdre osru dk </t>
    </r>
    <r>
      <rPr>
        <sz val="10"/>
        <rFont val="Times New Roman"/>
        <family val="1"/>
      </rPr>
      <t>10%</t>
    </r>
    <r>
      <rPr>
        <sz val="10"/>
        <rFont val="DevLys 010"/>
      </rPr>
      <t xml:space="preserve"> /kkjk </t>
    </r>
    <r>
      <rPr>
        <sz val="10"/>
        <rFont val="Times New Roman"/>
        <family val="1"/>
      </rPr>
      <t>80CCD(1)</t>
    </r>
  </si>
  <si>
    <t>Hitkari nidhi</t>
  </si>
  <si>
    <r>
      <t xml:space="preserve">10,00,000 </t>
    </r>
    <r>
      <rPr>
        <sz val="14"/>
        <color rgb="FF002060"/>
        <rFont val="DevLys 010"/>
      </rPr>
      <t>ls vf/kd</t>
    </r>
  </si>
  <si>
    <r>
      <t xml:space="preserve">3,00,000 </t>
    </r>
    <r>
      <rPr>
        <sz val="14"/>
        <color rgb="FF002060"/>
        <rFont val="DevLys 010"/>
      </rPr>
      <t>rd</t>
    </r>
  </si>
  <si>
    <r>
      <rPr>
        <sz val="11"/>
        <color rgb="FF002060"/>
        <rFont val="Calibri"/>
        <family val="2"/>
        <scheme val="minor"/>
      </rPr>
      <t>10,00,000</t>
    </r>
    <r>
      <rPr>
        <sz val="11"/>
        <color rgb="FF002060"/>
        <rFont val="DevLys 010"/>
      </rPr>
      <t xml:space="preserve"> </t>
    </r>
    <r>
      <rPr>
        <sz val="14"/>
        <color rgb="FF002060"/>
        <rFont val="DevLys 010"/>
      </rPr>
      <t>ls vf/kd</t>
    </r>
  </si>
  <si>
    <r>
      <t xml:space="preserve">2,50,000 </t>
    </r>
    <r>
      <rPr>
        <sz val="14"/>
        <color rgb="FF002060"/>
        <rFont val="DevLys 010"/>
      </rPr>
      <t>rd</t>
    </r>
  </si>
  <si>
    <t>80 o"kZ ;k vf/kd vk;q</t>
  </si>
  <si>
    <t>YES</t>
  </si>
  <si>
    <r>
      <rPr>
        <b/>
        <sz val="16"/>
        <rFont val="DevLys 010"/>
      </rPr>
      <t>;g odZcqd</t>
    </r>
    <r>
      <rPr>
        <b/>
        <i/>
        <sz val="14"/>
        <rFont val="Times New Roman"/>
        <family val="1"/>
      </rPr>
      <t xml:space="preserve"> </t>
    </r>
    <r>
      <rPr>
        <b/>
        <i/>
        <sz val="14"/>
        <color rgb="FFC00000"/>
        <rFont val="Times New Roman"/>
        <family val="1"/>
      </rPr>
      <t>www.rssrashtriya.org</t>
    </r>
    <r>
      <rPr>
        <b/>
        <i/>
        <sz val="14"/>
        <color theme="9" tint="-0.499984740745262"/>
        <rFont val="Times New Roman"/>
        <family val="1"/>
      </rPr>
      <t xml:space="preserve"> </t>
    </r>
    <r>
      <rPr>
        <b/>
        <sz val="16"/>
        <rFont val="DevLys 010"/>
      </rPr>
      <t>ij miyC/k gSA</t>
    </r>
    <r>
      <rPr>
        <b/>
        <sz val="16"/>
        <color rgb="FF0000FF"/>
        <rFont val="DevLys 010"/>
      </rPr>
      <t xml:space="preserve">
lkHkkj % pUnz izdk'k dqehZ] izk/;kid HkkSfrdh] jk-m-ek-fo- VksMkjk;flag ¼dsdM+h½ 
</t>
    </r>
    <r>
      <rPr>
        <b/>
        <sz val="14"/>
        <rFont val="DevLys 010"/>
      </rPr>
      <t xml:space="preserve">fdlh Hkh izdkj dh rduhdh leL;k@lq&gt;ko ds fy, bZesy djsa&amp; </t>
    </r>
    <r>
      <rPr>
        <b/>
        <i/>
        <sz val="14"/>
        <rFont val="Times New Roman"/>
        <family val="1"/>
      </rPr>
      <t xml:space="preserve">cpkurmi@gmail.com 
</t>
    </r>
    <r>
      <rPr>
        <b/>
        <sz val="14"/>
        <rFont val="DevLys 010"/>
      </rPr>
      <t/>
    </r>
  </si>
  <si>
    <t>Surrender Arrear</t>
  </si>
  <si>
    <r>
      <rPr>
        <b/>
        <sz val="12"/>
        <color rgb="FF002060"/>
        <rFont val="DevLys 010"/>
      </rPr>
      <t>¼2½</t>
    </r>
    <r>
      <rPr>
        <b/>
        <sz val="12"/>
        <color rgb="FF0066CC"/>
        <rFont val="DevLys 010"/>
      </rPr>
      <t xml:space="preserve"> </t>
    </r>
    <r>
      <rPr>
        <sz val="12"/>
        <color rgb="FF002060"/>
        <rFont val="DevLys 010"/>
      </rPr>
      <t xml:space="preserve">NwV ?kkjk </t>
    </r>
    <r>
      <rPr>
        <sz val="10"/>
        <color rgb="FF002060"/>
        <rFont val="Calibri"/>
        <family val="2"/>
        <scheme val="minor"/>
      </rPr>
      <t>87(A) / Marginal Relief U/S 115 BAC (1A)</t>
    </r>
  </si>
  <si>
    <r>
      <t xml:space="preserve">vk;dj x.kuk izi= o"kZ foÙkh; </t>
    </r>
    <r>
      <rPr>
        <b/>
        <sz val="18"/>
        <color rgb="FFFF0000"/>
        <rFont val="Calibri"/>
        <family val="2"/>
        <scheme val="minor"/>
      </rPr>
      <t>2024-25</t>
    </r>
    <r>
      <rPr>
        <b/>
        <sz val="20"/>
        <color rgb="FFFF0000"/>
        <rFont val="DevLys 010"/>
      </rPr>
      <t xml:space="preserve"> ¼dj fu/kkZj.k o"kZ </t>
    </r>
    <r>
      <rPr>
        <b/>
        <sz val="18"/>
        <color rgb="FFFF0000"/>
        <rFont val="Calibri"/>
        <family val="2"/>
        <scheme val="minor"/>
      </rPr>
      <t>2025-26</t>
    </r>
    <r>
      <rPr>
        <b/>
        <sz val="20"/>
        <color rgb="FFFF0000"/>
        <rFont val="DevLys 010"/>
      </rPr>
      <t xml:space="preserve">½ </t>
    </r>
    <r>
      <rPr>
        <b/>
        <sz val="16"/>
        <color rgb="FFFF0000"/>
        <rFont val="Calibri"/>
        <family val="2"/>
        <scheme val="minor"/>
      </rPr>
      <t xml:space="preserve">MS Excel Utility </t>
    </r>
  </si>
  <si>
    <r>
      <t xml:space="preserve">ekpZ </t>
    </r>
    <r>
      <rPr>
        <b/>
        <sz val="12"/>
        <color rgb="FF002060"/>
        <rFont val="Calibri"/>
        <family val="2"/>
        <scheme val="minor"/>
      </rPr>
      <t>2024</t>
    </r>
    <r>
      <rPr>
        <b/>
        <sz val="14"/>
        <color rgb="FF002060"/>
        <rFont val="DevLys 010"/>
      </rPr>
      <t xml:space="preserve"> dk ewy osru %</t>
    </r>
  </si>
  <si>
    <t>D;k vkius fofÙk; o"kZ 2024&amp;25 esa lefZiZr fy;k gS \</t>
  </si>
  <si>
    <t>GPF/GPF 2004</t>
  </si>
  <si>
    <t>Salary and Deduction Detail for FY : 2024-25</t>
  </si>
  <si>
    <t>CCA</t>
  </si>
  <si>
    <t>GPF LOAN</t>
  </si>
  <si>
    <t>Surrender
2024-25</t>
  </si>
  <si>
    <t>Bonus
2023-24</t>
  </si>
  <si>
    <t>DA Arrear
7/24 to 10/24</t>
  </si>
  <si>
    <t>DA Arrear
1/24 to 2/24</t>
  </si>
  <si>
    <t>BONUS</t>
  </si>
  <si>
    <t>Other Allowance</t>
  </si>
  <si>
    <t>Basic Salary Received (12 Month)</t>
  </si>
  <si>
    <t>Dearness Allowance (DA) Received (12 Month)</t>
  </si>
  <si>
    <t>40% of Salary (Basic +DA)</t>
  </si>
  <si>
    <t>HRA Received (12 Month)</t>
  </si>
  <si>
    <t>Total Rent Paid By Empoloyee (12 Month)</t>
  </si>
  <si>
    <r>
      <t xml:space="preserve">Calculate Your HRA Exemption </t>
    </r>
    <r>
      <rPr>
        <b/>
        <sz val="18"/>
        <color rgb="FFC00000"/>
        <rFont val="Calibri"/>
        <family val="2"/>
        <scheme val="minor"/>
      </rPr>
      <t>(Old Tax Regime)</t>
    </r>
  </si>
  <si>
    <t>Taxable House Rent Allowance</t>
  </si>
  <si>
    <t>3,00,001-7,00,000</t>
  </si>
  <si>
    <t>7,00,001-10,00,000</t>
  </si>
  <si>
    <t>10,00,001-12,00,000</t>
  </si>
  <si>
    <r>
      <t xml:space="preserve">vk;dj x.kuk izi= o"kZ </t>
    </r>
    <r>
      <rPr>
        <b/>
        <sz val="15"/>
        <color rgb="FFC00000"/>
        <rFont val="Calibri"/>
        <family val="2"/>
        <scheme val="minor"/>
      </rPr>
      <t>2024-25</t>
    </r>
    <r>
      <rPr>
        <b/>
        <sz val="18"/>
        <color rgb="FFC00000"/>
        <rFont val="DevLys 010"/>
      </rPr>
      <t xml:space="preserve"> ¼dj fu/kkZj.k o"kZ </t>
    </r>
    <r>
      <rPr>
        <b/>
        <sz val="15"/>
        <color rgb="FFC00000"/>
        <rFont val="Calibri"/>
        <family val="2"/>
        <scheme val="minor"/>
      </rPr>
      <t>2025-26</t>
    </r>
    <r>
      <rPr>
        <b/>
        <sz val="18"/>
        <color rgb="FFC00000"/>
        <rFont val="DevLys 010"/>
      </rPr>
      <t>½</t>
    </r>
  </si>
  <si>
    <r>
      <t xml:space="preserve">tuojh </t>
    </r>
    <r>
      <rPr>
        <b/>
        <sz val="10"/>
        <color rgb="FF002060"/>
        <rFont val="Calibri"/>
        <family val="2"/>
        <scheme val="minor"/>
      </rPr>
      <t>2025</t>
    </r>
    <r>
      <rPr>
        <b/>
        <sz val="12"/>
        <color rgb="FF002060"/>
        <rFont val="DevLys 010"/>
      </rPr>
      <t xml:space="preserve">
:i;s</t>
    </r>
  </si>
  <si>
    <r>
      <t xml:space="preserve">Qjojh </t>
    </r>
    <r>
      <rPr>
        <b/>
        <sz val="10"/>
        <color rgb="FF002060"/>
        <rFont val="Calibri"/>
        <family val="2"/>
        <scheme val="minor"/>
      </rPr>
      <t>2025</t>
    </r>
    <r>
      <rPr>
        <b/>
        <sz val="12"/>
        <color rgb="FF002060"/>
        <rFont val="DevLys 010"/>
      </rPr>
      <t xml:space="preserve">
:i;s</t>
    </r>
  </si>
  <si>
    <r>
      <t>vk; %  o"kZ&amp;</t>
    </r>
    <r>
      <rPr>
        <sz val="10"/>
        <color rgb="FF002060"/>
        <rFont val="Calibri"/>
        <family val="2"/>
        <scheme val="minor"/>
      </rPr>
      <t xml:space="preserve"> 2024-25</t>
    </r>
    <r>
      <rPr>
        <sz val="12"/>
        <color rgb="FF002060"/>
        <rFont val="DevLys 010"/>
      </rPr>
      <t xml:space="preserve"> esa izkIr dqy osru ¼dj ;ksX; lqfo/kkvksa ds eqY; lfgr ½</t>
    </r>
  </si>
  <si>
    <r>
      <t>19- LVs.MMZ fMMsD'ku :i;s</t>
    </r>
    <r>
      <rPr>
        <sz val="13"/>
        <rFont val="DevLys 010"/>
      </rPr>
      <t xml:space="preserve"> /kkjk </t>
    </r>
    <r>
      <rPr>
        <sz val="11"/>
        <rFont val="Times New Roman"/>
        <family val="1"/>
      </rPr>
      <t>16 (ia)</t>
    </r>
  </si>
  <si>
    <r>
      <t xml:space="preserve">tuojh </t>
    </r>
    <r>
      <rPr>
        <b/>
        <sz val="11"/>
        <color rgb="FF002060"/>
        <rFont val="Calibri"/>
        <family val="2"/>
        <scheme val="minor"/>
      </rPr>
      <t>2025</t>
    </r>
    <r>
      <rPr>
        <b/>
        <sz val="12"/>
        <color rgb="FF002060"/>
        <rFont val="DevLys 010"/>
      </rPr>
      <t xml:space="preserve">
:i;s</t>
    </r>
  </si>
  <si>
    <r>
      <t xml:space="preserve">Qjojh </t>
    </r>
    <r>
      <rPr>
        <b/>
        <sz val="11"/>
        <color rgb="FF002060"/>
        <rFont val="Calibri"/>
        <family val="2"/>
        <scheme val="minor"/>
      </rPr>
      <t>2025</t>
    </r>
    <r>
      <rPr>
        <b/>
        <sz val="12"/>
        <color rgb="FF002060"/>
        <rFont val="DevLys 010"/>
      </rPr>
      <t xml:space="preserve">
:i;s</t>
    </r>
  </si>
  <si>
    <r>
      <t>vk; %  o"kZ&amp;</t>
    </r>
    <r>
      <rPr>
        <sz val="10"/>
        <color rgb="FF002060"/>
        <rFont val="Calibri"/>
        <family val="2"/>
        <scheme val="minor"/>
      </rPr>
      <t>2024-25</t>
    </r>
    <r>
      <rPr>
        <sz val="12"/>
        <color rgb="FF002060"/>
        <rFont val="DevLys 010"/>
      </rPr>
      <t xml:space="preserve"> esa izkIr dqy osru ¼ dj ;ksX; lqfo/kkvksa ds eqY; lfgr ½</t>
    </r>
  </si>
  <si>
    <r>
      <t xml:space="preserve">vk;dj x.kuk izi= o"kZ </t>
    </r>
    <r>
      <rPr>
        <b/>
        <sz val="14.5"/>
        <color rgb="FFC00000"/>
        <rFont val="Calibri"/>
        <family val="2"/>
        <scheme val="minor"/>
      </rPr>
      <t>2024-25</t>
    </r>
    <r>
      <rPr>
        <b/>
        <sz val="18"/>
        <color rgb="FFC00000"/>
        <rFont val="DevLys 010"/>
      </rPr>
      <t xml:space="preserve"> ¼dj fu/kkZj.k o"kZ </t>
    </r>
    <r>
      <rPr>
        <b/>
        <sz val="14.5"/>
        <color rgb="FFC00000"/>
        <rFont val="Calibri"/>
        <family val="2"/>
        <scheme val="minor"/>
      </rPr>
      <t>2025-26</t>
    </r>
    <r>
      <rPr>
        <b/>
        <sz val="18"/>
        <color rgb="FFC00000"/>
        <rFont val="DevLys 010"/>
      </rPr>
      <t>½</t>
    </r>
  </si>
  <si>
    <r>
      <t xml:space="preserve">bl 'khV esa </t>
    </r>
    <r>
      <rPr>
        <sz val="12"/>
        <rFont val="Calibri"/>
        <family val="2"/>
        <scheme val="minor"/>
      </rPr>
      <t xml:space="preserve">GA55A </t>
    </r>
    <r>
      <rPr>
        <sz val="14"/>
        <rFont val="DevLys 010"/>
      </rPr>
      <t>rFkk</t>
    </r>
    <r>
      <rPr>
        <sz val="12"/>
        <rFont val="Calibri"/>
        <family val="2"/>
        <scheme val="minor"/>
      </rPr>
      <t xml:space="preserve"> Other Dedution </t>
    </r>
    <r>
      <rPr>
        <sz val="14"/>
        <rFont val="DevLys 010"/>
      </rPr>
      <t>dk</t>
    </r>
    <r>
      <rPr>
        <sz val="12"/>
        <rFont val="Calibri"/>
        <family val="2"/>
        <scheme val="minor"/>
      </rPr>
      <t xml:space="preserve"> Data </t>
    </r>
    <r>
      <rPr>
        <sz val="14"/>
        <rFont val="DevLys 010"/>
      </rPr>
      <t xml:space="preserve">Lor% vk;sxkA bl 'khV esa vkidks </t>
    </r>
    <r>
      <rPr>
        <sz val="12"/>
        <rFont val="Calibri"/>
        <family val="2"/>
        <scheme val="minor"/>
      </rPr>
      <t xml:space="preserve">Edit </t>
    </r>
    <r>
      <rPr>
        <sz val="14"/>
        <rFont val="DevLys 010"/>
      </rPr>
      <t xml:space="preserve">dh vuqefr ugha gSA tks Hkh ifjorZu djuk gS </t>
    </r>
    <r>
      <rPr>
        <sz val="12"/>
        <rFont val="Calibri"/>
        <family val="2"/>
        <scheme val="minor"/>
      </rPr>
      <t>GA55A</t>
    </r>
    <r>
      <rPr>
        <sz val="14"/>
        <rFont val="DevLys 010"/>
      </rPr>
      <t xml:space="preserve"> rFkk </t>
    </r>
    <r>
      <rPr>
        <sz val="12"/>
        <rFont val="Calibri"/>
        <family val="2"/>
        <scheme val="minor"/>
      </rPr>
      <t>Other Dedution</t>
    </r>
    <r>
      <rPr>
        <sz val="14"/>
        <rFont val="DevLys 010"/>
      </rPr>
      <t xml:space="preserve"> 'khV esa gh djsA</t>
    </r>
    <r>
      <rPr>
        <sz val="12"/>
        <rFont val="Calibri"/>
        <family val="2"/>
        <scheme val="minor"/>
      </rPr>
      <t/>
    </r>
  </si>
  <si>
    <r>
      <t xml:space="preserve">nks ;k nks ls vf/kd </t>
    </r>
    <r>
      <rPr>
        <sz val="12"/>
        <rFont val="Calibri"/>
        <family val="2"/>
        <scheme val="minor"/>
      </rPr>
      <t xml:space="preserve">DDO </t>
    </r>
    <r>
      <rPr>
        <sz val="14"/>
        <rFont val="DevLys 010"/>
      </rPr>
      <t xml:space="preserve">ds v/khu lsok gksus ij QkWeZ ua- 16 vyx vyx izkIr djus ds fy, </t>
    </r>
    <r>
      <rPr>
        <sz val="12"/>
        <rFont val="Calibri"/>
        <family val="2"/>
        <scheme val="minor"/>
      </rPr>
      <t xml:space="preserve">GA 55 </t>
    </r>
    <r>
      <rPr>
        <sz val="14"/>
        <rFont val="DevLys 010"/>
      </rPr>
      <t xml:space="preserve">vyx vyx rS;kj djuk gksxkA blds fy, </t>
    </r>
    <r>
      <rPr>
        <sz val="12"/>
        <rFont val="Calibri"/>
        <family val="2"/>
        <scheme val="minor"/>
      </rPr>
      <t xml:space="preserve">GA </t>
    </r>
    <r>
      <rPr>
        <sz val="14"/>
        <rFont val="DevLys 010"/>
      </rPr>
      <t xml:space="preserve">55 esa vko';d iwfrZ djrs gq, 'ks"k </t>
    </r>
    <r>
      <rPr>
        <sz val="12"/>
        <rFont val="Calibri"/>
        <family val="2"/>
        <scheme val="minor"/>
      </rPr>
      <t xml:space="preserve">ROW </t>
    </r>
    <r>
      <rPr>
        <sz val="14"/>
        <rFont val="DevLys 010"/>
      </rPr>
      <t xml:space="preserve">dks [kkyh NksM+ nsaA </t>
    </r>
    <r>
      <rPr>
        <sz val="12"/>
        <rFont val="Calibri"/>
        <family val="2"/>
        <scheme val="minor"/>
      </rPr>
      <t>Other Deduction Sheet</t>
    </r>
    <r>
      <rPr>
        <sz val="14"/>
        <rFont val="DevLys 010"/>
      </rPr>
      <t xml:space="preserve"> esa</t>
    </r>
    <r>
      <rPr>
        <sz val="12"/>
        <rFont val="Calibri"/>
        <family val="2"/>
        <scheme val="minor"/>
      </rPr>
      <t xml:space="preserve">  Standard Deduction</t>
    </r>
    <r>
      <rPr>
        <sz val="14"/>
        <rFont val="DevLys 010"/>
      </rPr>
      <t xml:space="preserve"> 0 ;k 75000 ;k 50000 pqusaA </t>
    </r>
  </si>
  <si>
    <r>
      <t xml:space="preserve">lkHkkj % pUnz izdk'k dqehZZ izk/;kid HkkSfrdh] jk-m-ek-fo- VksMkjk;flag ¼dsdM+h½ 
fdlh Hkh izdkj dh rduhdh leL;k@lq&gt;ko ds fy, bZesy djsa &amp; </t>
    </r>
    <r>
      <rPr>
        <b/>
        <sz val="18"/>
        <color theme="3" tint="-0.249977111117893"/>
        <rFont val="Calibri"/>
        <family val="2"/>
        <scheme val="minor"/>
      </rPr>
      <t xml:space="preserve"> cpkurmi@gmail.com</t>
    </r>
  </si>
  <si>
    <r>
      <t xml:space="preserve"> ¼</t>
    </r>
    <r>
      <rPr>
        <sz val="12"/>
        <color rgb="FF002060"/>
        <rFont val="Calibri"/>
        <family val="2"/>
        <scheme val="minor"/>
      </rPr>
      <t>i</t>
    </r>
    <r>
      <rPr>
        <sz val="12"/>
        <color rgb="FF002060"/>
        <rFont val="DevLys 010"/>
      </rPr>
      <t xml:space="preserve">½ LVs.MMZ fMMsD'ku </t>
    </r>
    <r>
      <rPr>
        <sz val="10"/>
        <color rgb="FF002060"/>
        <rFont val="Times New Roman"/>
        <family val="1"/>
      </rPr>
      <t xml:space="preserve">(Standard Deduction)  </t>
    </r>
    <r>
      <rPr>
        <sz val="10"/>
        <color rgb="FF002060"/>
        <rFont val="Calibri"/>
        <family val="2"/>
        <scheme val="minor"/>
      </rPr>
      <t>75,000</t>
    </r>
    <r>
      <rPr>
        <sz val="12"/>
        <color rgb="FF002060"/>
        <rFont val="DevLys 010"/>
      </rPr>
      <t xml:space="preserve"> ¼vf/kdre½ /kkjk </t>
    </r>
    <r>
      <rPr>
        <sz val="10"/>
        <color rgb="FF002060"/>
        <rFont val="Calibri"/>
        <family val="2"/>
        <scheme val="minor"/>
      </rPr>
      <t>16 (ia)</t>
    </r>
  </si>
  <si>
    <r>
      <t xml:space="preserve">lkHkkj % pUnz izdk'k dqehZZ izk/;kid HkkSfrdh] jk-m-ek-fo- VksMkjk;flag ¼dsdM+h½ 
fdlh Hkh izdkj dh rduhdh leL;k@lq&gt;ko ds fy, bZesy djsa &amp; </t>
    </r>
    <r>
      <rPr>
        <b/>
        <sz val="17"/>
        <color rgb="FF002060"/>
        <rFont val="Calibri"/>
        <family val="2"/>
        <scheme val="minor"/>
      </rPr>
      <t xml:space="preserve"> cpkurmi@gmail.com</t>
    </r>
  </si>
  <si>
    <t>GPF / GPF 2004</t>
  </si>
  <si>
    <t xml:space="preserve">Current Rate of HRA : </t>
  </si>
  <si>
    <t>Cooperative</t>
  </si>
  <si>
    <t>Other Deduction</t>
  </si>
  <si>
    <r>
      <t xml:space="preserve">uoEcj </t>
    </r>
    <r>
      <rPr>
        <b/>
        <sz val="10"/>
        <color rgb="FF002060"/>
        <rFont val="Calibri"/>
        <family val="2"/>
        <scheme val="minor"/>
      </rPr>
      <t>2024</t>
    </r>
    <r>
      <rPr>
        <b/>
        <sz val="12"/>
        <color rgb="FF002060"/>
        <rFont val="DevLys 010"/>
      </rPr>
      <t xml:space="preserve">
rd  :i;s</t>
    </r>
  </si>
  <si>
    <r>
      <t xml:space="preserve">fnlEcj </t>
    </r>
    <r>
      <rPr>
        <b/>
        <sz val="10"/>
        <color rgb="FF002060"/>
        <rFont val="Calibri"/>
        <family val="2"/>
        <scheme val="minor"/>
      </rPr>
      <t xml:space="preserve">2024
</t>
    </r>
    <r>
      <rPr>
        <b/>
        <sz val="12"/>
        <color rgb="FF002060"/>
        <rFont val="DevLys 010"/>
      </rPr>
      <t>:i;s</t>
    </r>
  </si>
  <si>
    <r>
      <t xml:space="preserve">uoEcj </t>
    </r>
    <r>
      <rPr>
        <b/>
        <sz val="10"/>
        <color rgb="FF002060"/>
        <rFont val="Calibri"/>
        <family val="2"/>
        <scheme val="minor"/>
      </rPr>
      <t xml:space="preserve">2024 </t>
    </r>
    <r>
      <rPr>
        <b/>
        <sz val="12"/>
        <color rgb="FF002060"/>
        <rFont val="DevLys 010"/>
      </rPr>
      <t>rd
:i;s</t>
    </r>
  </si>
  <si>
    <t>ADJ 1, Bikaner</t>
  </si>
  <si>
    <t>Ms Vamita Singh</t>
  </si>
  <si>
    <t>Mahesh Mahala</t>
  </si>
  <si>
    <t>Informatic Assistant</t>
  </si>
  <si>
    <t>CKOPM6881K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</si>
</sst>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2" formatCode="_ &quot;₹&quot;\ * #,##0_ ;_ &quot;₹&quot;\ * \-#,##0_ ;_ &quot;₹&quot;\ * &quot;-&quot;_ ;_ @_ "/>
    <numFmt numFmtId="44" formatCode="_ &quot;₹&quot;\ * #,##0.00_ ;_ &quot;₹&quot;\ * \-#,##0.00_ ;_ &quot;₹&quot;\ * &quot;-&quot;??_ ;_ @_ "/>
    <numFmt numFmtId="164" formatCode="_(* #,##0.00_);_(* \(#,##0.00\);_(* &quot;-&quot;??_);_(@_)"/>
    <numFmt numFmtId="165" formatCode="mmm/yyyy"/>
    <numFmt numFmtId="166" formatCode="0;\-0;;@"/>
    <numFmt numFmtId="167" formatCode="_(* #,##0_);_(* \(#,##0\);_(* &quot;-&quot;??_);_(@_)"/>
    <numFmt numFmtId="168" formatCode="&quot;₹&quot;\ #,##0"/>
    <numFmt numFmtId="169" formatCode="_ &quot;₹&quot;\ * #,##0_ ;_ &quot;₹&quot;\ * \-#,##0_ ;_ &quot;₹&quot;\ * &quot;-&quot;??_ ;_ @_ "/>
  </numFmts>
  <fonts count="180">
    <font>
      <sz val="10"/>
      <name val="Arial"/>
    </font>
    <font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4"/>
      <name val="Times New Roman"/>
      <family val="1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sz val="16"/>
      <color theme="0"/>
      <name val="DevLys 010"/>
    </font>
    <font>
      <sz val="13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6"/>
      <name val="DevLys 010"/>
    </font>
    <font>
      <b/>
      <sz val="16"/>
      <name val="Times New Roman"/>
      <family val="1"/>
    </font>
    <font>
      <sz val="15"/>
      <name val="DevLys 010"/>
    </font>
    <font>
      <sz val="13"/>
      <name val="Calibri"/>
      <family val="2"/>
      <scheme val="minor"/>
    </font>
    <font>
      <b/>
      <sz val="14"/>
      <name val="DevLys 010"/>
    </font>
    <font>
      <b/>
      <sz val="10"/>
      <color rgb="FF0000FF"/>
      <name val="Calibri"/>
      <family val="2"/>
      <scheme val="minor"/>
    </font>
    <font>
      <sz val="19"/>
      <name val="Times New Roman"/>
      <family val="1"/>
    </font>
    <font>
      <sz val="18"/>
      <color theme="0"/>
      <name val="DevLys 010"/>
    </font>
    <font>
      <sz val="14"/>
      <color theme="0"/>
      <name val="Calibri"/>
      <family val="2"/>
      <scheme val="minor"/>
    </font>
    <font>
      <sz val="14"/>
      <name val="DevLys 010"/>
    </font>
    <font>
      <sz val="13"/>
      <name val="DevLys 010"/>
    </font>
    <font>
      <sz val="13"/>
      <name val="Times New Roman"/>
      <family val="1"/>
    </font>
    <font>
      <b/>
      <i/>
      <sz val="14"/>
      <name val="Times New Roman"/>
      <family val="1"/>
    </font>
    <font>
      <b/>
      <sz val="16"/>
      <color rgb="FF0000FF"/>
      <name val="DevLys 010"/>
    </font>
    <font>
      <b/>
      <sz val="14"/>
      <color rgb="FF0000FF"/>
      <name val="DevLys 010"/>
    </font>
    <font>
      <sz val="14"/>
      <name val="Times New Roman"/>
      <family val="1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11"/>
      <name val="Times New Roman"/>
      <family val="1"/>
    </font>
    <font>
      <b/>
      <sz val="14"/>
      <color rgb="FF0000FF"/>
      <name val="Times New Roman"/>
      <family val="1"/>
    </font>
    <font>
      <b/>
      <sz val="12"/>
      <color rgb="FF0000FF"/>
      <name val="Calibri"/>
      <family val="2"/>
      <scheme val="minor"/>
    </font>
    <font>
      <sz val="10"/>
      <name val="Arial"/>
      <family val="2"/>
    </font>
    <font>
      <b/>
      <sz val="13"/>
      <name val="Times New Roman"/>
      <family val="1"/>
    </font>
    <font>
      <b/>
      <sz val="18"/>
      <color rgb="FFFF0000"/>
      <name val="DevLys 010"/>
    </font>
    <font>
      <b/>
      <sz val="13"/>
      <name val="Calibri"/>
      <family val="2"/>
      <scheme val="minor"/>
    </font>
    <font>
      <b/>
      <i/>
      <sz val="14"/>
      <color rgb="FFFF0000"/>
      <name val="Times New Roman"/>
      <family val="1"/>
    </font>
    <font>
      <b/>
      <sz val="18"/>
      <name val="Times New Roman"/>
      <family val="1"/>
    </font>
    <font>
      <i/>
      <sz val="10"/>
      <name val="Arial"/>
      <family val="2"/>
    </font>
    <font>
      <i/>
      <sz val="14"/>
      <name val="DevLys 010"/>
    </font>
    <font>
      <sz val="10"/>
      <color theme="4" tint="-0.249977111117893"/>
      <name val="Arial"/>
      <family val="2"/>
    </font>
    <font>
      <b/>
      <i/>
      <sz val="14"/>
      <color theme="9" tint="-0.499984740745262"/>
      <name val="Times New Roman"/>
      <family val="1"/>
    </font>
    <font>
      <b/>
      <i/>
      <sz val="14"/>
      <color rgb="FFC00000"/>
      <name val="Times New Roman"/>
      <family val="1"/>
    </font>
    <font>
      <b/>
      <sz val="16"/>
      <color rgb="FFFF0000"/>
      <name val="Calibri"/>
      <family val="2"/>
      <scheme val="minor"/>
    </font>
    <font>
      <b/>
      <sz val="20"/>
      <color rgb="FFFF0000"/>
      <name val="DevLys 010"/>
    </font>
    <font>
      <b/>
      <i/>
      <sz val="14"/>
      <color rgb="FF0066FF"/>
      <name val="Calibri"/>
      <family val="2"/>
      <scheme val="minor"/>
    </font>
    <font>
      <b/>
      <sz val="14"/>
      <color rgb="FF0066FF"/>
      <name val="Calibri"/>
      <family val="2"/>
      <scheme val="minor"/>
    </font>
    <font>
      <sz val="14"/>
      <name val="DevLys 010"/>
      <family val="2"/>
    </font>
    <font>
      <b/>
      <sz val="18"/>
      <color rgb="FF0000FF"/>
      <name val="DevLys 010"/>
    </font>
    <font>
      <b/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Arial"/>
      <family val="2"/>
    </font>
    <font>
      <b/>
      <sz val="9"/>
      <name val="DevLys 010"/>
    </font>
    <font>
      <sz val="8"/>
      <name val="Arial"/>
      <family val="2"/>
    </font>
    <font>
      <b/>
      <sz val="22"/>
      <color rgb="FFC0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rgb="FF0000FF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9"/>
      <color rgb="FF002060"/>
      <name val="Times New Roman"/>
      <family val="1"/>
    </font>
    <font>
      <b/>
      <sz val="22"/>
      <color rgb="FFC00000"/>
      <name val="Times New Roman"/>
      <family val="1"/>
    </font>
    <font>
      <b/>
      <sz val="12"/>
      <color theme="0"/>
      <name val="Calibri"/>
      <family val="2"/>
      <scheme val="minor"/>
    </font>
    <font>
      <b/>
      <sz val="20"/>
      <color rgb="FF16365C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i/>
      <u/>
      <sz val="14"/>
      <color rgb="FF002060"/>
      <name val="Calibri"/>
      <family val="2"/>
      <scheme val="minor"/>
    </font>
    <font>
      <b/>
      <sz val="14"/>
      <color rgb="FF0066CC"/>
      <name val="Calibri"/>
      <family val="2"/>
      <scheme val="minor"/>
    </font>
    <font>
      <b/>
      <sz val="11"/>
      <color rgb="FF0066CC"/>
      <name val="Calibri"/>
      <family val="2"/>
      <scheme val="minor"/>
    </font>
    <font>
      <b/>
      <sz val="12"/>
      <color rgb="FF0066CC"/>
      <name val="Calibri"/>
      <family val="2"/>
      <scheme val="minor"/>
    </font>
    <font>
      <b/>
      <sz val="11"/>
      <color rgb="FF7030A0"/>
      <name val="Times New Roman"/>
      <family val="1"/>
    </font>
    <font>
      <b/>
      <sz val="12"/>
      <color rgb="FF002060"/>
      <name val="DevLys 010"/>
    </font>
    <font>
      <b/>
      <sz val="12"/>
      <color rgb="FF002060"/>
      <name val="Calibri"/>
      <family val="2"/>
      <scheme val="minor"/>
    </font>
    <font>
      <sz val="12"/>
      <color rgb="FF002060"/>
      <name val="DevLys 010"/>
    </font>
    <font>
      <sz val="10"/>
      <color rgb="FF002060"/>
      <name val="Arial"/>
      <family val="2"/>
    </font>
    <font>
      <sz val="10"/>
      <color rgb="FF002060"/>
      <name val="Calibri"/>
      <family val="2"/>
      <scheme val="minor"/>
    </font>
    <font>
      <sz val="11"/>
      <color rgb="FF002060"/>
      <name val="Times New Roman"/>
      <family val="1"/>
    </font>
    <font>
      <sz val="12"/>
      <color rgb="FF002060"/>
      <name val="Times New Roman"/>
      <family val="1"/>
    </font>
    <font>
      <sz val="12"/>
      <color rgb="FF002060"/>
      <name val="Arial"/>
      <family val="2"/>
    </font>
    <font>
      <b/>
      <sz val="11"/>
      <color rgb="FF002060"/>
      <name val="DevLys 010"/>
    </font>
    <font>
      <sz val="11"/>
      <color rgb="FF002060"/>
      <name val="Calibri"/>
      <family val="2"/>
      <scheme val="minor"/>
    </font>
    <font>
      <sz val="11"/>
      <color rgb="FF002060"/>
      <name val="DevLys 010"/>
    </font>
    <font>
      <b/>
      <sz val="11"/>
      <color rgb="FF0066CC"/>
      <name val="DevLys 010"/>
    </font>
    <font>
      <b/>
      <sz val="12"/>
      <color rgb="FF0066CC"/>
      <name val="DevLys 010"/>
    </font>
    <font>
      <b/>
      <sz val="10"/>
      <color rgb="FF0066CC"/>
      <name val="Arial"/>
      <family val="2"/>
    </font>
    <font>
      <b/>
      <sz val="10"/>
      <color rgb="FF0066CC"/>
      <name val="Calibri"/>
      <family val="2"/>
      <scheme val="minor"/>
    </font>
    <font>
      <b/>
      <sz val="12"/>
      <color rgb="FF0066CC"/>
      <name val="Arial"/>
      <family val="2"/>
    </font>
    <font>
      <sz val="9"/>
      <color rgb="FF002060"/>
      <name val="Arial"/>
      <family val="2"/>
    </font>
    <font>
      <sz val="12"/>
      <color rgb="FF002060"/>
      <name val="Calibri"/>
      <family val="2"/>
      <scheme val="minor"/>
    </font>
    <font>
      <sz val="9"/>
      <color rgb="FF002060"/>
      <name val="DevLys 010"/>
    </font>
    <font>
      <sz val="10"/>
      <color rgb="FF002060"/>
      <name val="Times New Roman"/>
      <family val="1"/>
    </font>
    <font>
      <sz val="9"/>
      <color rgb="FF002060"/>
      <name val="DevLys 010 "/>
    </font>
    <font>
      <sz val="10"/>
      <color rgb="FF002060"/>
      <name val="DevLys 010"/>
    </font>
    <font>
      <b/>
      <sz val="11"/>
      <color rgb="FF002060"/>
      <name val="Calibri"/>
      <family val="2"/>
      <scheme val="minor"/>
    </font>
    <font>
      <b/>
      <sz val="10"/>
      <color rgb="FF002060"/>
      <name val="Calibri"/>
      <family val="2"/>
      <scheme val="minor"/>
    </font>
    <font>
      <b/>
      <sz val="11"/>
      <color rgb="FF00B050"/>
      <name val="Times New Roman"/>
      <family val="1"/>
    </font>
    <font>
      <sz val="9"/>
      <color rgb="FF002060"/>
      <name val="Calibri"/>
      <family val="2"/>
      <scheme val="minor"/>
    </font>
    <font>
      <sz val="8"/>
      <color rgb="FF002060"/>
      <name val="Calibri"/>
      <family val="2"/>
      <scheme val="minor"/>
    </font>
    <font>
      <b/>
      <sz val="11"/>
      <color rgb="FF0066CC"/>
      <name val="DevLys 010"/>
      <family val="2"/>
    </font>
    <font>
      <sz val="11"/>
      <color rgb="FF002060"/>
      <name val="Arial"/>
      <family val="2"/>
    </font>
    <font>
      <b/>
      <sz val="12"/>
      <color rgb="FFFF0000"/>
      <name val="DevLys 010"/>
    </font>
    <font>
      <b/>
      <sz val="12"/>
      <color rgb="FFC00000"/>
      <name val="DevLys 010"/>
    </font>
    <font>
      <b/>
      <sz val="11"/>
      <color rgb="FFC00000"/>
      <name val="Calibri"/>
      <family val="2"/>
      <scheme val="minor"/>
    </font>
    <font>
      <b/>
      <sz val="11"/>
      <color rgb="FF002060"/>
      <name val="Times New Roman"/>
      <family val="1"/>
    </font>
    <font>
      <b/>
      <sz val="10"/>
      <color rgb="FF002060"/>
      <name val="Arial"/>
      <family val="2"/>
    </font>
    <font>
      <b/>
      <sz val="12"/>
      <color rgb="FF002060"/>
      <name val="Times New Roman"/>
      <family val="1"/>
    </font>
    <font>
      <b/>
      <sz val="12"/>
      <color rgb="FF002060"/>
      <name val="Arial"/>
      <family val="2"/>
    </font>
    <font>
      <b/>
      <sz val="14"/>
      <color rgb="FF0066CC"/>
      <name val="DevLys 010"/>
    </font>
    <font>
      <sz val="10"/>
      <color rgb="FF7030A0"/>
      <name val="Arial"/>
      <family val="2"/>
    </font>
    <font>
      <b/>
      <sz val="9"/>
      <color rgb="FF002060"/>
      <name val="Calibri"/>
      <family val="2"/>
      <scheme val="minor"/>
    </font>
    <font>
      <sz val="12"/>
      <color rgb="FF002060"/>
      <name val="Calibri"/>
      <family val="2"/>
    </font>
    <font>
      <sz val="12"/>
      <color rgb="FF002060"/>
      <name val="Kruti Dev 010"/>
    </font>
    <font>
      <sz val="10"/>
      <color rgb="FF002060"/>
      <name val="Kruti Dev 010"/>
    </font>
    <font>
      <b/>
      <sz val="10"/>
      <color rgb="FF002060"/>
      <name val="DevLys 010"/>
    </font>
    <font>
      <b/>
      <sz val="13"/>
      <name val="DevLys 010"/>
    </font>
    <font>
      <b/>
      <sz val="13"/>
      <color rgb="FF002060"/>
      <name val="DevLys 010"/>
    </font>
    <font>
      <b/>
      <sz val="13"/>
      <color rgb="FF002060"/>
      <name val="Calibri"/>
      <family val="2"/>
      <scheme val="minor"/>
    </font>
    <font>
      <b/>
      <sz val="14"/>
      <color rgb="FF002060"/>
      <name val="DevLys 010"/>
    </font>
    <font>
      <b/>
      <i/>
      <sz val="12"/>
      <color rgb="FF002060"/>
      <name val="Times New Roman"/>
      <family val="1"/>
    </font>
    <font>
      <b/>
      <sz val="13"/>
      <color rgb="FF0066CC"/>
      <name val="Calibri"/>
      <family val="2"/>
      <scheme val="minor"/>
    </font>
    <font>
      <b/>
      <sz val="17"/>
      <color rgb="FF002060"/>
      <name val="DevLys 010"/>
    </font>
    <font>
      <b/>
      <sz val="17"/>
      <color rgb="FF002060"/>
      <name val="Calibri"/>
      <family val="2"/>
      <scheme val="minor"/>
    </font>
    <font>
      <b/>
      <sz val="13"/>
      <color rgb="FF0066CC"/>
      <name val="Times New Roman"/>
      <family val="1"/>
    </font>
    <font>
      <b/>
      <sz val="13"/>
      <color rgb="FF002060"/>
      <name val="Times New Roman"/>
      <family val="1"/>
    </font>
    <font>
      <b/>
      <i/>
      <sz val="14"/>
      <color rgb="FFFF0000"/>
      <name val="Calibri"/>
      <family val="2"/>
      <scheme val="minor"/>
    </font>
    <font>
      <b/>
      <i/>
      <sz val="16"/>
      <color rgb="FF0000FF"/>
      <name val="Times New Roman"/>
      <family val="1"/>
    </font>
    <font>
      <b/>
      <sz val="18"/>
      <color rgb="FFC00000"/>
      <name val="DevLys 010"/>
    </font>
    <font>
      <b/>
      <i/>
      <sz val="11"/>
      <color rgb="FF0000FF"/>
      <name val="Times New Roman"/>
      <family val="1"/>
    </font>
    <font>
      <b/>
      <sz val="12"/>
      <color theme="3" tint="-0.249977111117893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1"/>
      <color rgb="FFFF66CC"/>
      <name val="Calibri"/>
      <family val="2"/>
      <scheme val="minor"/>
    </font>
    <font>
      <b/>
      <sz val="12"/>
      <color rgb="FF002060"/>
      <name val="Calibri"/>
      <family val="2"/>
    </font>
    <font>
      <sz val="12"/>
      <color rgb="FFFF0000"/>
      <name val="Arial"/>
      <family val="2"/>
    </font>
    <font>
      <sz val="10"/>
      <color rgb="FFFF0000"/>
      <name val="Arial"/>
      <family val="2"/>
    </font>
    <font>
      <sz val="12"/>
      <color rgb="FFFF0000"/>
      <name val="DevLys 010"/>
    </font>
    <font>
      <sz val="10"/>
      <color rgb="FFFF0000"/>
      <name val="Calibri"/>
      <family val="2"/>
      <scheme val="minor"/>
    </font>
    <font>
      <sz val="9"/>
      <color rgb="FFFF0000"/>
      <name val="Arial"/>
      <family val="2"/>
    </font>
    <font>
      <b/>
      <sz val="15"/>
      <color rgb="FFC00000"/>
      <name val="Calibri"/>
      <family val="2"/>
      <scheme val="minor"/>
    </font>
    <font>
      <b/>
      <sz val="14.5"/>
      <color rgb="FFC00000"/>
      <name val="Calibri"/>
      <family val="2"/>
      <scheme val="minor"/>
    </font>
    <font>
      <b/>
      <i/>
      <sz val="18"/>
      <color theme="0"/>
      <name val="Times New Roman"/>
      <family val="1"/>
    </font>
    <font>
      <sz val="14"/>
      <color rgb="FF002060"/>
      <name val="DevLys 010"/>
    </font>
    <font>
      <b/>
      <i/>
      <sz val="13"/>
      <color rgb="FFC00000"/>
      <name val="Times New Roman"/>
      <family val="1"/>
    </font>
    <font>
      <b/>
      <sz val="14"/>
      <color rgb="FF002060"/>
      <name val="Times New Roman"/>
      <family val="1"/>
    </font>
    <font>
      <b/>
      <sz val="13"/>
      <color rgb="FF0070C0"/>
      <name val="Calibri"/>
      <family val="2"/>
      <scheme val="minor"/>
    </font>
    <font>
      <b/>
      <sz val="12"/>
      <color theme="9" tint="-0.499984740745262"/>
      <name val="Calibri"/>
      <family val="2"/>
      <scheme val="minor"/>
    </font>
    <font>
      <b/>
      <sz val="14"/>
      <color rgb="FF16365C"/>
      <name val="Calibri"/>
      <family val="2"/>
      <scheme val="minor"/>
    </font>
    <font>
      <b/>
      <sz val="24"/>
      <color rgb="FF0000FF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4"/>
      <color rgb="FF7030A0"/>
      <name val="Arial Rounded MT Bold"/>
      <family val="2"/>
    </font>
    <font>
      <b/>
      <sz val="13"/>
      <color rgb="FF7030A0"/>
      <name val="Times New Roman"/>
      <family val="1"/>
    </font>
    <font>
      <b/>
      <sz val="12"/>
      <name val="DevLys 010"/>
    </font>
    <font>
      <b/>
      <sz val="24"/>
      <color rgb="FF0000FF"/>
      <name val="DevLys 010"/>
    </font>
    <font>
      <b/>
      <sz val="18"/>
      <color theme="3" tint="-0.249977111117893"/>
      <name val="DevLys 010"/>
    </font>
    <font>
      <b/>
      <sz val="18"/>
      <color theme="3" tint="-0.249977111117893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6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7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4" fillId="0" borderId="0"/>
    <xf numFmtId="0" fontId="4" fillId="0" borderId="0"/>
    <xf numFmtId="0" fontId="5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9" fontId="59" fillId="0" borderId="0" applyFont="0" applyFill="0" applyBorder="0" applyAlignment="0" applyProtection="0"/>
    <xf numFmtId="164" fontId="78" fillId="0" borderId="0" applyFont="0" applyFill="0" applyBorder="0" applyAlignment="0" applyProtection="0"/>
    <xf numFmtId="44" fontId="78" fillId="0" borderId="0" applyFont="0" applyFill="0" applyBorder="0" applyAlignment="0" applyProtection="0"/>
  </cellStyleXfs>
  <cellXfs count="535">
    <xf numFmtId="0" fontId="0" fillId="0" borderId="0" xfId="0"/>
    <xf numFmtId="2" fontId="1" fillId="0" borderId="0" xfId="0" applyNumberFormat="1" applyFont="1"/>
    <xf numFmtId="0" fontId="2" fillId="0" borderId="0" xfId="0" applyFont="1"/>
    <xf numFmtId="0" fontId="4" fillId="0" borderId="0" xfId="0" applyFont="1" applyAlignment="1">
      <alignment vertical="top"/>
    </xf>
    <xf numFmtId="0" fontId="3" fillId="0" borderId="0" xfId="0" applyFont="1" applyAlignment="1">
      <alignment vertical="top" textRotation="90"/>
    </xf>
    <xf numFmtId="0" fontId="24" fillId="0" borderId="0" xfId="37" applyFont="1"/>
    <xf numFmtId="0" fontId="23" fillId="0" borderId="0" xfId="37" applyFont="1" applyAlignment="1">
      <alignment horizontal="right"/>
    </xf>
    <xf numFmtId="0" fontId="24" fillId="0" borderId="0" xfId="37" applyFont="1" applyAlignment="1">
      <alignment horizontal="right"/>
    </xf>
    <xf numFmtId="0" fontId="0" fillId="0" borderId="0" xfId="0" applyAlignment="1">
      <alignment vertical="center"/>
    </xf>
    <xf numFmtId="0" fontId="29" fillId="0" borderId="0" xfId="0" applyFont="1" applyAlignment="1">
      <alignment vertical="center"/>
    </xf>
    <xf numFmtId="0" fontId="33" fillId="0" borderId="0" xfId="0" applyFont="1" applyAlignment="1">
      <alignment horizontal="center" vertical="center" textRotation="90"/>
    </xf>
    <xf numFmtId="0" fontId="26" fillId="0" borderId="0" xfId="37" applyFont="1" applyAlignment="1">
      <alignment horizontal="right" vertical="center"/>
    </xf>
    <xf numFmtId="0" fontId="1" fillId="0" borderId="0" xfId="37" applyFont="1" applyAlignment="1">
      <alignment horizontal="right" vertical="center"/>
    </xf>
    <xf numFmtId="2" fontId="28" fillId="0" borderId="0" xfId="37" applyNumberFormat="1" applyFont="1" applyAlignment="1">
      <alignment horizontal="right" vertical="center"/>
    </xf>
    <xf numFmtId="0" fontId="4" fillId="24" borderId="0" xfId="0" applyFont="1" applyFill="1" applyAlignment="1">
      <alignment horizontal="left" vertical="top"/>
    </xf>
    <xf numFmtId="0" fontId="38" fillId="24" borderId="0" xfId="0" applyFont="1" applyFill="1" applyAlignment="1">
      <alignment horizontal="left" vertical="top"/>
    </xf>
    <xf numFmtId="0" fontId="37" fillId="24" borderId="0" xfId="0" applyFont="1" applyFill="1" applyAlignment="1" applyProtection="1">
      <alignment horizontal="center" vertical="center"/>
      <protection locked="0"/>
    </xf>
    <xf numFmtId="0" fontId="38" fillId="24" borderId="0" xfId="0" applyFont="1" applyFill="1" applyAlignment="1">
      <alignment horizontal="left" vertical="top" indent="1"/>
    </xf>
    <xf numFmtId="0" fontId="42" fillId="24" borderId="0" xfId="0" applyFont="1" applyFill="1" applyAlignment="1">
      <alignment horizontal="center"/>
    </xf>
    <xf numFmtId="0" fontId="36" fillId="24" borderId="0" xfId="0" applyFont="1" applyFill="1" applyAlignment="1">
      <alignment horizontal="left" vertical="top"/>
    </xf>
    <xf numFmtId="0" fontId="22" fillId="24" borderId="0" xfId="0" applyFont="1" applyFill="1" applyAlignment="1" applyProtection="1">
      <alignment horizontal="center" vertical="center"/>
      <protection locked="0"/>
    </xf>
    <xf numFmtId="0" fontId="4" fillId="24" borderId="0" xfId="0" applyFont="1" applyFill="1" applyAlignment="1">
      <alignment vertical="top"/>
    </xf>
    <xf numFmtId="0" fontId="29" fillId="24" borderId="0" xfId="0" applyFont="1" applyFill="1" applyAlignment="1">
      <alignment vertical="center"/>
    </xf>
    <xf numFmtId="0" fontId="33" fillId="24" borderId="0" xfId="0" applyFont="1" applyFill="1" applyAlignment="1">
      <alignment horizontal="center" vertical="center" textRotation="90"/>
    </xf>
    <xf numFmtId="0" fontId="3" fillId="24" borderId="0" xfId="0" applyFont="1" applyFill="1" applyAlignment="1">
      <alignment vertical="top" textRotation="90"/>
    </xf>
    <xf numFmtId="0" fontId="0" fillId="24" borderId="0" xfId="0" applyFill="1"/>
    <xf numFmtId="0" fontId="24" fillId="24" borderId="0" xfId="37" applyFont="1" applyFill="1"/>
    <xf numFmtId="0" fontId="23" fillId="24" borderId="0" xfId="37" applyFont="1" applyFill="1" applyAlignment="1">
      <alignment horizontal="right"/>
    </xf>
    <xf numFmtId="0" fontId="24" fillId="24" borderId="0" xfId="37" applyFont="1" applyFill="1" applyAlignment="1">
      <alignment horizontal="right"/>
    </xf>
    <xf numFmtId="2" fontId="46" fillId="26" borderId="0" xfId="0" applyNumberFormat="1" applyFont="1" applyFill="1" applyAlignment="1">
      <alignment horizontal="left" vertical="center" indent="1"/>
    </xf>
    <xf numFmtId="2" fontId="46" fillId="26" borderId="0" xfId="0" applyNumberFormat="1" applyFont="1" applyFill="1" applyAlignment="1">
      <alignment horizontal="left" indent="1"/>
    </xf>
    <xf numFmtId="0" fontId="0" fillId="0" borderId="0" xfId="0" applyAlignment="1">
      <alignment horizontal="center"/>
    </xf>
    <xf numFmtId="0" fontId="0" fillId="0" borderId="38" xfId="0" applyBorder="1" applyAlignment="1">
      <alignment horizontal="center"/>
    </xf>
    <xf numFmtId="0" fontId="0" fillId="0" borderId="0" xfId="0" applyAlignment="1">
      <alignment horizontal="center" vertical="top"/>
    </xf>
    <xf numFmtId="2" fontId="46" fillId="27" borderId="0" xfId="0" applyNumberFormat="1" applyFont="1" applyFill="1" applyAlignment="1">
      <alignment horizontal="left" indent="1"/>
    </xf>
    <xf numFmtId="2" fontId="27" fillId="27" borderId="0" xfId="0" applyNumberFormat="1" applyFont="1" applyFill="1" applyAlignment="1">
      <alignment horizontal="left"/>
    </xf>
    <xf numFmtId="2" fontId="46" fillId="27" borderId="0" xfId="0" applyNumberFormat="1" applyFont="1" applyFill="1" applyAlignment="1">
      <alignment horizontal="left" vertical="center" indent="1"/>
    </xf>
    <xf numFmtId="2" fontId="46" fillId="27" borderId="0" xfId="0" applyNumberFormat="1" applyFont="1" applyFill="1" applyAlignment="1">
      <alignment horizontal="left" wrapText="1" indent="1"/>
    </xf>
    <xf numFmtId="2" fontId="28" fillId="0" borderId="0" xfId="0" applyNumberFormat="1" applyFont="1"/>
    <xf numFmtId="1" fontId="28" fillId="0" borderId="0" xfId="0" applyNumberFormat="1" applyFont="1" applyAlignment="1">
      <alignment horizontal="center"/>
    </xf>
    <xf numFmtId="0" fontId="28" fillId="0" borderId="0" xfId="0" applyFont="1"/>
    <xf numFmtId="0" fontId="28" fillId="0" borderId="0" xfId="0" applyFont="1" applyAlignment="1">
      <alignment horizontal="right"/>
    </xf>
    <xf numFmtId="0" fontId="33" fillId="24" borderId="0" xfId="0" applyFont="1" applyFill="1" applyAlignment="1">
      <alignment horizontal="center" textRotation="90" wrapText="1"/>
    </xf>
    <xf numFmtId="0" fontId="33" fillId="0" borderId="0" xfId="0" applyFont="1" applyAlignment="1">
      <alignment horizontal="center" textRotation="90" wrapText="1"/>
    </xf>
    <xf numFmtId="2" fontId="1" fillId="30" borderId="0" xfId="0" applyNumberFormat="1" applyFont="1" applyFill="1"/>
    <xf numFmtId="2" fontId="28" fillId="30" borderId="0" xfId="0" applyNumberFormat="1" applyFont="1" applyFill="1"/>
    <xf numFmtId="2" fontId="46" fillId="27" borderId="38" xfId="0" applyNumberFormat="1" applyFont="1" applyFill="1" applyBorder="1" applyAlignment="1">
      <alignment horizontal="left" indent="1"/>
    </xf>
    <xf numFmtId="2" fontId="46" fillId="26" borderId="38" xfId="0" applyNumberFormat="1" applyFont="1" applyFill="1" applyBorder="1" applyAlignment="1">
      <alignment horizontal="left" vertical="center" wrapText="1" indent="1"/>
    </xf>
    <xf numFmtId="2" fontId="46" fillId="26" borderId="38" xfId="0" applyNumberFormat="1" applyFont="1" applyFill="1" applyBorder="1" applyAlignment="1">
      <alignment horizontal="left" vertical="center" indent="1"/>
    </xf>
    <xf numFmtId="2" fontId="46" fillId="26" borderId="38" xfId="0" applyNumberFormat="1" applyFont="1" applyFill="1" applyBorder="1" applyAlignment="1">
      <alignment horizontal="left" indent="1"/>
    </xf>
    <xf numFmtId="0" fontId="53" fillId="0" borderId="0" xfId="37" applyFont="1" applyAlignment="1">
      <alignment vertical="top"/>
    </xf>
    <xf numFmtId="0" fontId="22" fillId="0" borderId="0" xfId="0" applyFont="1" applyAlignment="1">
      <alignment horizontal="center" vertical="top"/>
    </xf>
    <xf numFmtId="0" fontId="28" fillId="29" borderId="0" xfId="0" applyFont="1" applyFill="1"/>
    <xf numFmtId="0" fontId="65" fillId="0" borderId="0" xfId="0" applyFont="1" applyAlignment="1">
      <alignment horizontal="center"/>
    </xf>
    <xf numFmtId="0" fontId="30" fillId="0" borderId="0" xfId="0" applyFont="1"/>
    <xf numFmtId="0" fontId="65" fillId="0" borderId="0" xfId="0" applyFont="1"/>
    <xf numFmtId="0" fontId="66" fillId="0" borderId="0" xfId="0" applyFont="1"/>
    <xf numFmtId="0" fontId="25" fillId="31" borderId="38" xfId="0" applyFont="1" applyFill="1" applyBorder="1" applyAlignment="1">
      <alignment horizontal="center" vertical="center"/>
    </xf>
    <xf numFmtId="0" fontId="56" fillId="31" borderId="22" xfId="0" applyFont="1" applyFill="1" applyBorder="1" applyAlignment="1">
      <alignment horizontal="center" vertical="top"/>
    </xf>
    <xf numFmtId="0" fontId="56" fillId="31" borderId="22" xfId="0" applyFont="1" applyFill="1" applyBorder="1" applyAlignment="1">
      <alignment horizontal="center"/>
    </xf>
    <xf numFmtId="0" fontId="0" fillId="31" borderId="38" xfId="0" applyFill="1" applyBorder="1" applyAlignment="1">
      <alignment horizontal="center" vertical="top"/>
    </xf>
    <xf numFmtId="0" fontId="25" fillId="31" borderId="22" xfId="0" applyFont="1" applyFill="1" applyBorder="1" applyAlignment="1">
      <alignment horizontal="center" vertical="center"/>
    </xf>
    <xf numFmtId="0" fontId="53" fillId="0" borderId="0" xfId="37" applyFont="1" applyAlignment="1">
      <alignment vertical="top" wrapText="1"/>
    </xf>
    <xf numFmtId="0" fontId="67" fillId="0" borderId="0" xfId="0" applyFont="1"/>
    <xf numFmtId="0" fontId="35" fillId="0" borderId="21" xfId="0" applyFont="1" applyBorder="1" applyAlignment="1" applyProtection="1">
      <alignment horizontal="center" vertical="center"/>
      <protection locked="0" hidden="1"/>
    </xf>
    <xf numFmtId="1" fontId="28" fillId="0" borderId="0" xfId="0" applyNumberFormat="1" applyFont="1"/>
    <xf numFmtId="1" fontId="28" fillId="0" borderId="0" xfId="0" applyNumberFormat="1" applyFont="1" applyAlignment="1">
      <alignment horizontal="right"/>
    </xf>
    <xf numFmtId="1" fontId="28" fillId="0" borderId="0" xfId="0" applyNumberFormat="1" applyFont="1" applyAlignment="1">
      <alignment horizontal="right" vertical="center"/>
    </xf>
    <xf numFmtId="3" fontId="27" fillId="27" borderId="0" xfId="0" applyNumberFormat="1" applyFont="1" applyFill="1" applyAlignment="1" applyProtection="1">
      <alignment horizontal="right" indent="1"/>
      <protection locked="0"/>
    </xf>
    <xf numFmtId="3" fontId="27" fillId="26" borderId="0" xfId="0" applyNumberFormat="1" applyFont="1" applyFill="1" applyAlignment="1" applyProtection="1">
      <alignment horizontal="right" vertical="center" indent="1"/>
      <protection locked="0"/>
    </xf>
    <xf numFmtId="3" fontId="27" fillId="26" borderId="0" xfId="0" applyNumberFormat="1" applyFont="1" applyFill="1" applyAlignment="1" applyProtection="1">
      <alignment horizontal="right" indent="1"/>
      <protection locked="0"/>
    </xf>
    <xf numFmtId="3" fontId="27" fillId="26" borderId="33" xfId="0" applyNumberFormat="1" applyFont="1" applyFill="1" applyBorder="1" applyAlignment="1" applyProtection="1">
      <alignment horizontal="right" vertical="center" indent="1"/>
      <protection locked="0"/>
    </xf>
    <xf numFmtId="3" fontId="27" fillId="27" borderId="33" xfId="0" applyNumberFormat="1" applyFont="1" applyFill="1" applyBorder="1" applyAlignment="1" applyProtection="1">
      <alignment horizontal="right" vertical="center" indent="1"/>
      <protection locked="0"/>
    </xf>
    <xf numFmtId="2" fontId="28" fillId="30" borderId="10" xfId="0" applyNumberFormat="1" applyFont="1" applyFill="1" applyBorder="1"/>
    <xf numFmtId="2" fontId="28" fillId="30" borderId="10" xfId="0" applyNumberFormat="1" applyFont="1" applyFill="1" applyBorder="1" applyAlignment="1">
      <alignment horizontal="center"/>
    </xf>
    <xf numFmtId="1" fontId="28" fillId="30" borderId="10" xfId="0" applyNumberFormat="1" applyFont="1" applyFill="1" applyBorder="1" applyAlignment="1">
      <alignment horizontal="center"/>
    </xf>
    <xf numFmtId="1" fontId="28" fillId="30" borderId="10" xfId="0" applyNumberFormat="1" applyFont="1" applyFill="1" applyBorder="1"/>
    <xf numFmtId="1" fontId="76" fillId="30" borderId="10" xfId="0" applyNumberFormat="1" applyFont="1" applyFill="1" applyBorder="1"/>
    <xf numFmtId="1" fontId="77" fillId="30" borderId="0" xfId="0" applyNumberFormat="1" applyFont="1" applyFill="1" applyAlignment="1">
      <alignment vertical="center"/>
    </xf>
    <xf numFmtId="0" fontId="79" fillId="0" borderId="0" xfId="37" applyFont="1"/>
    <xf numFmtId="0" fontId="79" fillId="24" borderId="0" xfId="37" applyFont="1" applyFill="1"/>
    <xf numFmtId="0" fontId="33" fillId="30" borderId="29" xfId="0" applyFont="1" applyFill="1" applyBorder="1" applyAlignment="1" applyProtection="1">
      <alignment horizontal="center" vertical="center" textRotation="90"/>
      <protection hidden="1"/>
    </xf>
    <xf numFmtId="0" fontId="47" fillId="24" borderId="0" xfId="0" applyFont="1" applyFill="1" applyAlignment="1">
      <alignment vertical="top"/>
    </xf>
    <xf numFmtId="0" fontId="47" fillId="0" borderId="0" xfId="0" applyFont="1" applyAlignment="1">
      <alignment vertical="top"/>
    </xf>
    <xf numFmtId="3" fontId="84" fillId="30" borderId="28" xfId="0" applyNumberFormat="1" applyFont="1" applyFill="1" applyBorder="1" applyAlignment="1" applyProtection="1">
      <alignment horizontal="center" vertical="center" textRotation="90"/>
      <protection hidden="1"/>
    </xf>
    <xf numFmtId="0" fontId="84" fillId="30" borderId="27" xfId="0" applyFont="1" applyFill="1" applyBorder="1" applyAlignment="1">
      <alignment horizontal="center" vertical="center" textRotation="90"/>
    </xf>
    <xf numFmtId="3" fontId="85" fillId="0" borderId="10" xfId="0" applyNumberFormat="1" applyFont="1" applyBorder="1" applyAlignment="1" applyProtection="1">
      <alignment horizontal="center" vertical="center"/>
      <protection hidden="1"/>
    </xf>
    <xf numFmtId="0" fontId="47" fillId="24" borderId="0" xfId="0" applyFont="1" applyFill="1" applyAlignment="1">
      <alignment vertical="center"/>
    </xf>
    <xf numFmtId="0" fontId="47" fillId="0" borderId="0" xfId="0" applyFont="1" applyAlignment="1">
      <alignment vertical="center"/>
    </xf>
    <xf numFmtId="0" fontId="60" fillId="0" borderId="0" xfId="0" applyFont="1" applyAlignment="1">
      <alignment horizontal="right" vertical="center"/>
    </xf>
    <xf numFmtId="0" fontId="60" fillId="0" borderId="0" xfId="0" applyFont="1" applyAlignment="1">
      <alignment vertical="center"/>
    </xf>
    <xf numFmtId="2" fontId="82" fillId="30" borderId="0" xfId="0" applyNumberFormat="1" applyFont="1" applyFill="1" applyAlignment="1">
      <alignment horizontal="left"/>
    </xf>
    <xf numFmtId="2" fontId="77" fillId="30" borderId="0" xfId="0" applyNumberFormat="1" applyFont="1" applyFill="1" applyAlignment="1">
      <alignment horizontal="left"/>
    </xf>
    <xf numFmtId="0" fontId="60" fillId="0" borderId="0" xfId="0" applyFont="1" applyAlignment="1">
      <alignment horizontal="left" vertical="center"/>
    </xf>
    <xf numFmtId="1" fontId="88" fillId="36" borderId="39" xfId="0" applyNumberFormat="1" applyFont="1" applyFill="1" applyBorder="1" applyAlignment="1">
      <alignment horizontal="center" vertical="center"/>
    </xf>
    <xf numFmtId="3" fontId="76" fillId="0" borderId="21" xfId="0" applyNumberFormat="1" applyFont="1" applyBorder="1" applyAlignment="1">
      <alignment horizontal="center" vertical="center"/>
    </xf>
    <xf numFmtId="3" fontId="58" fillId="0" borderId="21" xfId="0" applyNumberFormat="1" applyFont="1" applyBorder="1" applyAlignment="1">
      <alignment horizontal="center" vertical="center"/>
    </xf>
    <xf numFmtId="1" fontId="58" fillId="0" borderId="21" xfId="0" applyNumberFormat="1" applyFont="1" applyBorder="1" applyAlignment="1">
      <alignment horizontal="center" vertical="center"/>
    </xf>
    <xf numFmtId="3" fontId="52" fillId="34" borderId="56" xfId="0" applyNumberFormat="1" applyFont="1" applyFill="1" applyBorder="1" applyAlignment="1">
      <alignment horizontal="center" vertical="center"/>
    </xf>
    <xf numFmtId="2" fontId="1" fillId="0" borderId="0" xfId="0" applyNumberFormat="1" applyFont="1" applyAlignment="1">
      <alignment vertical="center"/>
    </xf>
    <xf numFmtId="1" fontId="28" fillId="25" borderId="10" xfId="0" applyNumberFormat="1" applyFont="1" applyFill="1" applyBorder="1"/>
    <xf numFmtId="0" fontId="96" fillId="0" borderId="10" xfId="37" applyFont="1" applyBorder="1" applyAlignment="1">
      <alignment horizontal="center" vertical="center" wrapText="1"/>
    </xf>
    <xf numFmtId="0" fontId="97" fillId="0" borderId="10" xfId="37" applyFont="1" applyBorder="1" applyAlignment="1">
      <alignment horizontal="center" vertical="center"/>
    </xf>
    <xf numFmtId="1" fontId="97" fillId="0" borderId="10" xfId="37" applyNumberFormat="1" applyFont="1" applyBorder="1" applyAlignment="1">
      <alignment horizontal="center" vertical="center" wrapText="1"/>
    </xf>
    <xf numFmtId="0" fontId="105" fillId="0" borderId="10" xfId="37" applyFont="1" applyBorder="1" applyAlignment="1">
      <alignment horizontal="center" vertical="center"/>
    </xf>
    <xf numFmtId="0" fontId="105" fillId="0" borderId="12" xfId="37" applyFont="1" applyBorder="1" applyAlignment="1">
      <alignment horizontal="center" vertical="center"/>
    </xf>
    <xf numFmtId="9" fontId="105" fillId="0" borderId="10" xfId="37" applyNumberFormat="1" applyFont="1" applyBorder="1" applyAlignment="1">
      <alignment horizontal="center" vertical="center"/>
    </xf>
    <xf numFmtId="0" fontId="96" fillId="0" borderId="32" xfId="37" applyFont="1" applyBorder="1" applyAlignment="1">
      <alignment horizontal="center" vertical="center"/>
    </xf>
    <xf numFmtId="0" fontId="119" fillId="0" borderId="32" xfId="37" applyFont="1" applyBorder="1" applyAlignment="1">
      <alignment horizontal="right" vertical="center"/>
    </xf>
    <xf numFmtId="0" fontId="33" fillId="0" borderId="0" xfId="37" applyFont="1" applyAlignment="1">
      <alignment horizontal="right" vertical="center"/>
    </xf>
    <xf numFmtId="0" fontId="119" fillId="0" borderId="30" xfId="37" applyFont="1" applyBorder="1" applyAlignment="1">
      <alignment horizontal="center" vertical="center"/>
    </xf>
    <xf numFmtId="0" fontId="119" fillId="0" borderId="22" xfId="37" applyFont="1" applyBorder="1" applyAlignment="1">
      <alignment horizontal="center" vertical="center"/>
    </xf>
    <xf numFmtId="0" fontId="33" fillId="0" borderId="22" xfId="37" applyFont="1" applyBorder="1" applyAlignment="1">
      <alignment horizontal="center" vertical="center"/>
    </xf>
    <xf numFmtId="0" fontId="33" fillId="0" borderId="0" xfId="37" applyFont="1"/>
    <xf numFmtId="0" fontId="134" fillId="0" borderId="30" xfId="37" applyFont="1" applyBorder="1" applyAlignment="1">
      <alignment horizontal="center" vertical="center"/>
    </xf>
    <xf numFmtId="0" fontId="134" fillId="0" borderId="22" xfId="37" applyFont="1" applyBorder="1" applyAlignment="1">
      <alignment horizontal="center" vertical="center"/>
    </xf>
    <xf numFmtId="0" fontId="102" fillId="0" borderId="10" xfId="37" applyFont="1" applyBorder="1" applyAlignment="1">
      <alignment horizontal="center" vertical="center"/>
    </xf>
    <xf numFmtId="0" fontId="140" fillId="0" borderId="10" xfId="37" applyFont="1" applyBorder="1" applyAlignment="1">
      <alignment horizontal="center" vertical="center" wrapText="1"/>
    </xf>
    <xf numFmtId="168" fontId="83" fillId="27" borderId="10" xfId="0" applyNumberFormat="1" applyFont="1" applyFill="1" applyBorder="1" applyAlignment="1" applyProtection="1">
      <alignment horizontal="left" vertical="center" indent="1"/>
      <protection hidden="1"/>
    </xf>
    <xf numFmtId="1" fontId="58" fillId="0" borderId="56" xfId="0" applyNumberFormat="1" applyFont="1" applyBorder="1" applyAlignment="1">
      <alignment horizontal="center" vertical="center"/>
    </xf>
    <xf numFmtId="0" fontId="144" fillId="30" borderId="53" xfId="0" applyFont="1" applyFill="1" applyBorder="1" applyAlignment="1" applyProtection="1">
      <alignment horizontal="center" textRotation="90" wrapText="1"/>
      <protection locked="0"/>
    </xf>
    <xf numFmtId="166" fontId="94" fillId="0" borderId="10" xfId="0" applyNumberFormat="1" applyFont="1" applyBorder="1" applyAlignment="1" applyProtection="1">
      <alignment horizontal="center" vertical="center"/>
      <protection locked="0" hidden="1"/>
    </xf>
    <xf numFmtId="3" fontId="92" fillId="30" borderId="28" xfId="0" applyNumberFormat="1" applyFont="1" applyFill="1" applyBorder="1" applyAlignment="1" applyProtection="1">
      <alignment horizontal="center" vertical="center" textRotation="90"/>
      <protection hidden="1"/>
    </xf>
    <xf numFmtId="3" fontId="94" fillId="0" borderId="10" xfId="0" applyNumberFormat="1" applyFont="1" applyBorder="1" applyAlignment="1" applyProtection="1">
      <alignment horizontal="center" vertical="center"/>
      <protection hidden="1"/>
    </xf>
    <xf numFmtId="0" fontId="141" fillId="30" borderId="52" xfId="0" applyFont="1" applyFill="1" applyBorder="1" applyAlignment="1">
      <alignment horizontal="center" vertical="center" wrapText="1"/>
    </xf>
    <xf numFmtId="0" fontId="141" fillId="30" borderId="53" xfId="0" applyFont="1" applyFill="1" applyBorder="1" applyAlignment="1">
      <alignment horizontal="center" textRotation="90" wrapText="1"/>
    </xf>
    <xf numFmtId="0" fontId="141" fillId="30" borderId="53" xfId="0" applyFont="1" applyFill="1" applyBorder="1" applyAlignment="1" applyProtection="1">
      <alignment horizontal="center" textRotation="90" wrapText="1"/>
      <protection locked="0"/>
    </xf>
    <xf numFmtId="0" fontId="141" fillId="30" borderId="54" xfId="0" applyFont="1" applyFill="1" applyBorder="1" applyAlignment="1" applyProtection="1">
      <alignment horizontal="center" vertical="center" wrapText="1"/>
      <protection locked="0"/>
    </xf>
    <xf numFmtId="3" fontId="90" fillId="30" borderId="28" xfId="0" applyNumberFormat="1" applyFont="1" applyFill="1" applyBorder="1" applyAlignment="1" applyProtection="1">
      <alignment horizontal="center" vertical="center" textRotation="90"/>
      <protection hidden="1"/>
    </xf>
    <xf numFmtId="166" fontId="113" fillId="0" borderId="10" xfId="0" applyNumberFormat="1" applyFont="1" applyBorder="1" applyAlignment="1" applyProtection="1">
      <alignment horizontal="center" vertical="center"/>
      <protection locked="0" hidden="1"/>
    </xf>
    <xf numFmtId="166" fontId="113" fillId="0" borderId="10" xfId="0" applyNumberFormat="1" applyFont="1" applyBorder="1" applyAlignment="1" applyProtection="1">
      <alignment vertical="center"/>
      <protection locked="0"/>
    </xf>
    <xf numFmtId="0" fontId="148" fillId="0" borderId="0" xfId="0" applyFont="1" applyAlignment="1">
      <alignment horizontal="right" vertical="center"/>
    </xf>
    <xf numFmtId="0" fontId="142" fillId="30" borderId="10" xfId="0" applyFont="1" applyFill="1" applyBorder="1" applyAlignment="1">
      <alignment horizontal="right" vertical="center" indent="1"/>
    </xf>
    <xf numFmtId="49" fontId="148" fillId="28" borderId="21" xfId="0" applyNumberFormat="1" applyFont="1" applyFill="1" applyBorder="1" applyAlignment="1" applyProtection="1">
      <alignment horizontal="left" vertical="center" indent="1"/>
      <protection locked="0"/>
    </xf>
    <xf numFmtId="0" fontId="148" fillId="30" borderId="10" xfId="0" applyFont="1" applyFill="1" applyBorder="1" applyAlignment="1">
      <alignment horizontal="right" vertical="center" indent="1"/>
    </xf>
    <xf numFmtId="1" fontId="148" fillId="28" borderId="21" xfId="0" applyNumberFormat="1" applyFont="1" applyFill="1" applyBorder="1" applyAlignment="1" applyProtection="1">
      <alignment horizontal="left" vertical="center" indent="1"/>
      <protection locked="0"/>
    </xf>
    <xf numFmtId="0" fontId="148" fillId="28" borderId="21" xfId="0" applyFont="1" applyFill="1" applyBorder="1" applyAlignment="1" applyProtection="1">
      <alignment horizontal="left" vertical="center" indent="1"/>
      <protection locked="0"/>
    </xf>
    <xf numFmtId="9" fontId="148" fillId="28" borderId="21" xfId="44" applyFont="1" applyFill="1" applyBorder="1" applyAlignment="1" applyProtection="1">
      <alignment horizontal="left" vertical="center" indent="1"/>
      <protection locked="0"/>
    </xf>
    <xf numFmtId="0" fontId="142" fillId="30" borderId="52" xfId="0" applyFont="1" applyFill="1" applyBorder="1" applyAlignment="1">
      <alignment horizontal="right" vertical="center" indent="1"/>
    </xf>
    <xf numFmtId="0" fontId="142" fillId="30" borderId="22" xfId="0" applyFont="1" applyFill="1" applyBorder="1" applyAlignment="1">
      <alignment horizontal="right" vertical="center" indent="1"/>
    </xf>
    <xf numFmtId="0" fontId="97" fillId="30" borderId="22" xfId="0" applyFont="1" applyFill="1" applyBorder="1" applyAlignment="1">
      <alignment horizontal="right" vertical="center" indent="1"/>
    </xf>
    <xf numFmtId="0" fontId="150" fillId="0" borderId="0" xfId="0" applyFont="1" applyAlignment="1">
      <alignment horizontal="center" vertical="top"/>
    </xf>
    <xf numFmtId="0" fontId="152" fillId="0" borderId="0" xfId="0" applyFont="1" applyAlignment="1">
      <alignment horizontal="center" vertical="top"/>
    </xf>
    <xf numFmtId="0" fontId="147" fillId="0" borderId="0" xfId="0" applyFont="1" applyAlignment="1">
      <alignment vertical="center"/>
    </xf>
    <xf numFmtId="2" fontId="28" fillId="25" borderId="0" xfId="0" applyNumberFormat="1" applyFont="1" applyFill="1" applyAlignment="1">
      <alignment horizontal="center" vertical="center"/>
    </xf>
    <xf numFmtId="1" fontId="76" fillId="25" borderId="10" xfId="0" applyNumberFormat="1" applyFont="1" applyFill="1" applyBorder="1"/>
    <xf numFmtId="1" fontId="58" fillId="27" borderId="10" xfId="0" applyNumberFormat="1" applyFont="1" applyFill="1" applyBorder="1" applyAlignment="1">
      <alignment horizontal="center"/>
    </xf>
    <xf numFmtId="1" fontId="153" fillId="27" borderId="10" xfId="0" applyNumberFormat="1" applyFont="1" applyFill="1" applyBorder="1" applyAlignment="1">
      <alignment horizontal="center"/>
    </xf>
    <xf numFmtId="0" fontId="29" fillId="0" borderId="10" xfId="0" applyFont="1" applyBorder="1" applyAlignment="1">
      <alignment vertical="center"/>
    </xf>
    <xf numFmtId="166" fontId="113" fillId="0" borderId="0" xfId="0" applyNumberFormat="1" applyFont="1" applyAlignment="1" applyProtection="1">
      <alignment vertical="center"/>
      <protection locked="0" hidden="1"/>
    </xf>
    <xf numFmtId="0" fontId="148" fillId="28" borderId="10" xfId="0" applyFont="1" applyFill="1" applyBorder="1" applyAlignment="1" applyProtection="1">
      <alignment horizontal="left" vertical="center" indent="1"/>
      <protection locked="0"/>
    </xf>
    <xf numFmtId="0" fontId="143" fillId="0" borderId="0" xfId="0" applyFont="1" applyAlignment="1">
      <alignment vertical="top"/>
    </xf>
    <xf numFmtId="14" fontId="143" fillId="0" borderId="0" xfId="0" applyNumberFormat="1" applyFont="1" applyAlignment="1">
      <alignment vertical="top"/>
    </xf>
    <xf numFmtId="0" fontId="156" fillId="30" borderId="22" xfId="0" applyFont="1" applyFill="1" applyBorder="1" applyAlignment="1">
      <alignment horizontal="right" vertical="center" indent="1"/>
    </xf>
    <xf numFmtId="3" fontId="27" fillId="27" borderId="33" xfId="0" applyNumberFormat="1" applyFont="1" applyFill="1" applyBorder="1" applyAlignment="1">
      <alignment horizontal="right" vertical="center" indent="1"/>
    </xf>
    <xf numFmtId="0" fontId="130" fillId="0" borderId="0" xfId="0" applyFont="1" applyAlignment="1">
      <alignment horizontal="center" vertical="top"/>
    </xf>
    <xf numFmtId="0" fontId="4" fillId="0" borderId="0" xfId="0" applyFont="1" applyAlignment="1">
      <alignment vertical="center"/>
    </xf>
    <xf numFmtId="169" fontId="0" fillId="0" borderId="0" xfId="0" applyNumberFormat="1" applyAlignment="1">
      <alignment vertical="center"/>
    </xf>
    <xf numFmtId="169" fontId="33" fillId="0" borderId="0" xfId="0" applyNumberFormat="1" applyFont="1" applyAlignment="1">
      <alignment vertical="center"/>
    </xf>
    <xf numFmtId="0" fontId="35" fillId="0" borderId="0" xfId="0" applyFont="1" applyAlignment="1">
      <alignment vertical="center"/>
    </xf>
    <xf numFmtId="0" fontId="29" fillId="0" borderId="10" xfId="0" applyFont="1" applyBorder="1" applyAlignment="1" applyProtection="1">
      <alignment vertical="center"/>
      <protection locked="0"/>
    </xf>
    <xf numFmtId="0" fontId="28" fillId="0" borderId="10" xfId="0" applyFont="1" applyBorder="1"/>
    <xf numFmtId="0" fontId="28" fillId="0" borderId="12" xfId="0" applyFont="1" applyBorder="1" applyAlignment="1">
      <alignment horizontal="center"/>
    </xf>
    <xf numFmtId="168" fontId="148" fillId="28" borderId="10" xfId="0" applyNumberFormat="1" applyFont="1" applyFill="1" applyBorder="1" applyAlignment="1" applyProtection="1">
      <alignment horizontal="left" vertical="center" indent="1"/>
      <protection locked="0"/>
    </xf>
    <xf numFmtId="168" fontId="148" fillId="28" borderId="21" xfId="45" applyNumberFormat="1" applyFont="1" applyFill="1" applyBorder="1" applyAlignment="1" applyProtection="1">
      <alignment horizontal="left" vertical="center" indent="1"/>
      <protection locked="0"/>
    </xf>
    <xf numFmtId="0" fontId="45" fillId="0" borderId="0" xfId="0" applyFont="1" applyAlignment="1">
      <alignment horizontal="right" indent="1"/>
    </xf>
    <xf numFmtId="0" fontId="148" fillId="28" borderId="47" xfId="0" applyFont="1" applyFill="1" applyBorder="1" applyAlignment="1" applyProtection="1">
      <alignment horizontal="left" vertical="center" indent="1"/>
      <protection locked="0"/>
    </xf>
    <xf numFmtId="0" fontId="142" fillId="30" borderId="47" xfId="0" quotePrefix="1" applyFont="1" applyFill="1" applyBorder="1" applyAlignment="1">
      <alignment horizontal="right" vertical="center" indent="1"/>
    </xf>
    <xf numFmtId="0" fontId="148" fillId="28" borderId="57" xfId="0" applyFont="1" applyFill="1" applyBorder="1" applyAlignment="1" applyProtection="1">
      <alignment horizontal="left" vertical="center" indent="1"/>
      <protection locked="0"/>
    </xf>
    <xf numFmtId="165" fontId="97" fillId="0" borderId="22" xfId="0" applyNumberFormat="1" applyFont="1" applyBorder="1" applyAlignment="1">
      <alignment horizontal="center" vertical="center"/>
    </xf>
    <xf numFmtId="0" fontId="28" fillId="0" borderId="10" xfId="0" applyFont="1" applyBorder="1" applyAlignment="1">
      <alignment vertical="center"/>
    </xf>
    <xf numFmtId="0" fontId="144" fillId="0" borderId="0" xfId="0" applyFont="1" applyAlignment="1">
      <alignment vertical="center"/>
    </xf>
    <xf numFmtId="0" fontId="142" fillId="30" borderId="23" xfId="0" applyFont="1" applyFill="1" applyBorder="1" applyAlignment="1">
      <alignment horizontal="right" vertical="center" indent="1"/>
    </xf>
    <xf numFmtId="3" fontId="85" fillId="0" borderId="10" xfId="45" applyNumberFormat="1" applyFont="1" applyBorder="1" applyAlignment="1" applyProtection="1">
      <alignment horizontal="center" vertical="center"/>
      <protection hidden="1"/>
    </xf>
    <xf numFmtId="17" fontId="169" fillId="0" borderId="22" xfId="0" applyNumberFormat="1" applyFont="1" applyBorder="1" applyAlignment="1" applyProtection="1">
      <alignment horizontal="center" vertical="center" wrapText="1"/>
      <protection locked="0"/>
    </xf>
    <xf numFmtId="168" fontId="90" fillId="30" borderId="10" xfId="0" applyNumberFormat="1" applyFont="1" applyFill="1" applyBorder="1" applyAlignment="1" applyProtection="1">
      <alignment horizontal="left" vertical="center" indent="1"/>
      <protection hidden="1"/>
    </xf>
    <xf numFmtId="168" fontId="90" fillId="0" borderId="10" xfId="0" applyNumberFormat="1" applyFont="1" applyBorder="1" applyAlignment="1" applyProtection="1">
      <alignment horizontal="left" vertical="center" indent="1"/>
      <protection locked="0" hidden="1"/>
    </xf>
    <xf numFmtId="2" fontId="90" fillId="28" borderId="18" xfId="0" applyNumberFormat="1" applyFont="1" applyFill="1" applyBorder="1" applyAlignment="1">
      <alignment horizontal="left" vertical="center" indent="1"/>
    </xf>
    <xf numFmtId="2" fontId="170" fillId="28" borderId="18" xfId="0" applyNumberFormat="1" applyFont="1" applyFill="1" applyBorder="1" applyAlignment="1">
      <alignment horizontal="left" vertical="center" indent="1"/>
    </xf>
    <xf numFmtId="168" fontId="84" fillId="27" borderId="10" xfId="0" applyNumberFormat="1" applyFont="1" applyFill="1" applyBorder="1" applyAlignment="1" applyProtection="1">
      <alignment horizontal="left" vertical="center" indent="1"/>
      <protection hidden="1"/>
    </xf>
    <xf numFmtId="2" fontId="28" fillId="38" borderId="0" xfId="0" applyNumberFormat="1" applyFont="1" applyFill="1"/>
    <xf numFmtId="2" fontId="1" fillId="38" borderId="10" xfId="0" applyNumberFormat="1" applyFont="1" applyFill="1" applyBorder="1" applyAlignment="1">
      <alignment horizontal="center" vertical="center"/>
    </xf>
    <xf numFmtId="2" fontId="28" fillId="38" borderId="10" xfId="0" applyNumberFormat="1" applyFont="1" applyFill="1" applyBorder="1" applyAlignment="1">
      <alignment horizontal="center" vertical="center"/>
    </xf>
    <xf numFmtId="2" fontId="28" fillId="38" borderId="0" xfId="0" applyNumberFormat="1" applyFont="1" applyFill="1" applyAlignment="1">
      <alignment horizontal="center" vertical="center"/>
    </xf>
    <xf numFmtId="2" fontId="1" fillId="38" borderId="0" xfId="0" applyNumberFormat="1" applyFont="1" applyFill="1"/>
    <xf numFmtId="2" fontId="28" fillId="38" borderId="0" xfId="0" applyNumberFormat="1" applyFont="1" applyFill="1" applyAlignment="1">
      <alignment vertical="center"/>
    </xf>
    <xf numFmtId="0" fontId="28" fillId="38" borderId="10" xfId="0" applyFont="1" applyFill="1" applyBorder="1" applyAlignment="1">
      <alignment horizontal="center" vertical="center"/>
    </xf>
    <xf numFmtId="1" fontId="28" fillId="38" borderId="10" xfId="0" applyNumberFormat="1" applyFont="1" applyFill="1" applyBorder="1" applyAlignment="1">
      <alignment horizontal="right" vertical="center"/>
    </xf>
    <xf numFmtId="2" fontId="1" fillId="38" borderId="0" xfId="0" applyNumberFormat="1" applyFont="1" applyFill="1" applyAlignment="1">
      <alignment vertical="center"/>
    </xf>
    <xf numFmtId="0" fontId="0" fillId="38" borderId="0" xfId="0" applyFill="1"/>
    <xf numFmtId="167" fontId="28" fillId="38" borderId="0" xfId="45" applyNumberFormat="1" applyFont="1" applyFill="1" applyBorder="1" applyAlignment="1"/>
    <xf numFmtId="0" fontId="28" fillId="38" borderId="0" xfId="0" applyFont="1" applyFill="1" applyAlignment="1">
      <alignment horizontal="center" vertical="center"/>
    </xf>
    <xf numFmtId="167" fontId="39" fillId="38" borderId="10" xfId="45" applyNumberFormat="1" applyFont="1" applyFill="1" applyBorder="1" applyAlignment="1">
      <alignment vertical="center"/>
    </xf>
    <xf numFmtId="3" fontId="39" fillId="38" borderId="10" xfId="45" applyNumberFormat="1" applyFont="1" applyFill="1" applyBorder="1" applyAlignment="1">
      <alignment vertical="center"/>
    </xf>
    <xf numFmtId="2" fontId="96" fillId="29" borderId="0" xfId="0" applyNumberFormat="1" applyFont="1" applyFill="1" applyAlignment="1">
      <alignment vertical="center"/>
    </xf>
    <xf numFmtId="0" fontId="28" fillId="38" borderId="0" xfId="0" applyFont="1" applyFill="1"/>
    <xf numFmtId="3" fontId="28" fillId="38" borderId="10" xfId="0" applyNumberFormat="1" applyFont="1" applyFill="1" applyBorder="1" applyAlignment="1">
      <alignment vertical="center"/>
    </xf>
    <xf numFmtId="168" fontId="90" fillId="30" borderId="15" xfId="0" applyNumberFormat="1" applyFont="1" applyFill="1" applyBorder="1" applyAlignment="1" applyProtection="1">
      <alignment horizontal="left" vertical="center" indent="1"/>
      <protection locked="0" hidden="1"/>
    </xf>
    <xf numFmtId="168" fontId="90" fillId="30" borderId="10" xfId="0" applyNumberFormat="1" applyFont="1" applyFill="1" applyBorder="1" applyAlignment="1" applyProtection="1">
      <alignment horizontal="left" vertical="center" indent="1"/>
      <protection locked="0" hidden="1"/>
    </xf>
    <xf numFmtId="2" fontId="175" fillId="27" borderId="0" xfId="0" applyNumberFormat="1" applyFont="1" applyFill="1" applyAlignment="1">
      <alignment horizontal="left"/>
    </xf>
    <xf numFmtId="0" fontId="28" fillId="0" borderId="10" xfId="0" applyFont="1" applyBorder="1" applyAlignment="1" applyProtection="1">
      <alignment horizontal="center" vertical="center"/>
      <protection locked="0" hidden="1"/>
    </xf>
    <xf numFmtId="2" fontId="49" fillId="29" borderId="42" xfId="0" applyNumberFormat="1" applyFont="1" applyFill="1" applyBorder="1" applyAlignment="1">
      <alignment horizontal="center" vertical="center" wrapText="1"/>
    </xf>
    <xf numFmtId="2" fontId="49" fillId="29" borderId="43" xfId="0" applyNumberFormat="1" applyFont="1" applyFill="1" applyBorder="1" applyAlignment="1">
      <alignment horizontal="center" vertical="center" wrapText="1"/>
    </xf>
    <xf numFmtId="2" fontId="49" fillId="29" borderId="44" xfId="0" applyNumberFormat="1" applyFont="1" applyFill="1" applyBorder="1" applyAlignment="1">
      <alignment horizontal="center" vertical="center" wrapText="1"/>
    </xf>
    <xf numFmtId="0" fontId="71" fillId="25" borderId="35" xfId="0" applyFont="1" applyFill="1" applyBorder="1" applyAlignment="1">
      <alignment horizontal="center"/>
    </xf>
    <xf numFmtId="0" fontId="71" fillId="25" borderId="36" xfId="0" applyFont="1" applyFill="1" applyBorder="1" applyAlignment="1">
      <alignment horizontal="center"/>
    </xf>
    <xf numFmtId="0" fontId="71" fillId="25" borderId="37" xfId="0" applyFont="1" applyFill="1" applyBorder="1" applyAlignment="1">
      <alignment horizontal="center"/>
    </xf>
    <xf numFmtId="0" fontId="64" fillId="33" borderId="22" xfId="0" applyFont="1" applyFill="1" applyBorder="1" applyAlignment="1">
      <alignment horizontal="center" vertical="center"/>
    </xf>
    <xf numFmtId="0" fontId="64" fillId="33" borderId="10" xfId="0" applyFont="1" applyFill="1" applyBorder="1" applyAlignment="1">
      <alignment horizontal="center" vertical="center"/>
    </xf>
    <xf numFmtId="0" fontId="64" fillId="33" borderId="21" xfId="0" applyFont="1" applyFill="1" applyBorder="1" applyAlignment="1">
      <alignment horizontal="center" vertical="center"/>
    </xf>
    <xf numFmtId="0" fontId="51" fillId="31" borderId="38" xfId="0" applyFont="1" applyFill="1" applyBorder="1" applyAlignment="1">
      <alignment horizontal="center" vertical="center"/>
    </xf>
    <xf numFmtId="0" fontId="51" fillId="31" borderId="0" xfId="0" applyFont="1" applyFill="1" applyAlignment="1">
      <alignment horizontal="center" vertical="center"/>
    </xf>
    <xf numFmtId="0" fontId="51" fillId="31" borderId="39" xfId="0" applyFont="1" applyFill="1" applyBorder="1" applyAlignment="1">
      <alignment horizontal="center" vertical="center"/>
    </xf>
    <xf numFmtId="0" fontId="72" fillId="32" borderId="22" xfId="0" applyFont="1" applyFill="1" applyBorder="1" applyAlignment="1">
      <alignment horizontal="left" indent="3"/>
    </xf>
    <xf numFmtId="0" fontId="72" fillId="32" borderId="10" xfId="0" applyFont="1" applyFill="1" applyBorder="1" applyAlignment="1">
      <alignment horizontal="left" indent="3"/>
    </xf>
    <xf numFmtId="0" fontId="72" fillId="32" borderId="21" xfId="0" applyFont="1" applyFill="1" applyBorder="1" applyAlignment="1">
      <alignment horizontal="left" indent="3"/>
    </xf>
    <xf numFmtId="0" fontId="73" fillId="32" borderId="41" xfId="0" applyFont="1" applyFill="1" applyBorder="1" applyAlignment="1">
      <alignment horizontal="left" indent="3"/>
    </xf>
    <xf numFmtId="0" fontId="73" fillId="32" borderId="13" xfId="0" applyFont="1" applyFill="1" applyBorder="1" applyAlignment="1">
      <alignment horizontal="left" indent="3"/>
    </xf>
    <xf numFmtId="0" fontId="73" fillId="32" borderId="26" xfId="0" applyFont="1" applyFill="1" applyBorder="1" applyAlignment="1">
      <alignment horizontal="left" indent="3"/>
    </xf>
    <xf numFmtId="0" fontId="73" fillId="32" borderId="41" xfId="0" applyFont="1" applyFill="1" applyBorder="1" applyAlignment="1">
      <alignment horizontal="left" vertical="top" indent="4"/>
    </xf>
    <xf numFmtId="0" fontId="73" fillId="32" borderId="13" xfId="0" applyFont="1" applyFill="1" applyBorder="1" applyAlignment="1">
      <alignment horizontal="left" vertical="top" indent="4"/>
    </xf>
    <xf numFmtId="0" fontId="73" fillId="32" borderId="26" xfId="0" applyFont="1" applyFill="1" applyBorder="1" applyAlignment="1">
      <alignment horizontal="left" vertical="top" indent="4"/>
    </xf>
    <xf numFmtId="0" fontId="28" fillId="31" borderId="12" xfId="0" applyFont="1" applyFill="1" applyBorder="1" applyAlignment="1">
      <alignment horizontal="left" wrapText="1" indent="1"/>
    </xf>
    <xf numFmtId="0" fontId="28" fillId="31" borderId="13" xfId="0" applyFont="1" applyFill="1" applyBorder="1" applyAlignment="1">
      <alignment horizontal="left" wrapText="1" indent="1"/>
    </xf>
    <xf numFmtId="0" fontId="28" fillId="31" borderId="26" xfId="0" applyFont="1" applyFill="1" applyBorder="1" applyAlignment="1">
      <alignment horizontal="left" wrapText="1" indent="1"/>
    </xf>
    <xf numFmtId="0" fontId="74" fillId="31" borderId="13" xfId="0" applyFont="1" applyFill="1" applyBorder="1" applyAlignment="1">
      <alignment horizontal="left" vertical="top" wrapText="1" indent="1"/>
    </xf>
    <xf numFmtId="0" fontId="45" fillId="31" borderId="13" xfId="0" applyFont="1" applyFill="1" applyBorder="1" applyAlignment="1">
      <alignment horizontal="left" vertical="top" wrapText="1" indent="1"/>
    </xf>
    <xf numFmtId="0" fontId="45" fillId="31" borderId="26" xfId="0" applyFont="1" applyFill="1" applyBorder="1" applyAlignment="1">
      <alignment horizontal="left" vertical="top" wrapText="1" indent="1"/>
    </xf>
    <xf numFmtId="0" fontId="45" fillId="31" borderId="10" xfId="0" applyFont="1" applyFill="1" applyBorder="1" applyAlignment="1">
      <alignment horizontal="left" indent="1"/>
    </xf>
    <xf numFmtId="0" fontId="45" fillId="31" borderId="21" xfId="0" applyFont="1" applyFill="1" applyBorder="1" applyAlignment="1">
      <alignment horizontal="left" indent="1"/>
    </xf>
    <xf numFmtId="0" fontId="45" fillId="31" borderId="12" xfId="0" applyFont="1" applyFill="1" applyBorder="1" applyAlignment="1">
      <alignment horizontal="left" indent="1"/>
    </xf>
    <xf numFmtId="0" fontId="45" fillId="31" borderId="13" xfId="0" applyFont="1" applyFill="1" applyBorder="1" applyAlignment="1">
      <alignment horizontal="left" indent="1"/>
    </xf>
    <xf numFmtId="0" fontId="45" fillId="31" borderId="26" xfId="0" applyFont="1" applyFill="1" applyBorder="1" applyAlignment="1">
      <alignment horizontal="left" indent="1"/>
    </xf>
    <xf numFmtId="0" fontId="50" fillId="25" borderId="41" xfId="0" applyFont="1" applyFill="1" applyBorder="1" applyAlignment="1">
      <alignment horizontal="left" vertical="center" wrapText="1" indent="3"/>
    </xf>
    <xf numFmtId="0" fontId="50" fillId="25" borderId="13" xfId="0" applyFont="1" applyFill="1" applyBorder="1" applyAlignment="1">
      <alignment horizontal="left" vertical="center" wrapText="1" indent="3"/>
    </xf>
    <xf numFmtId="0" fontId="50" fillId="25" borderId="26" xfId="0" applyFont="1" applyFill="1" applyBorder="1" applyAlignment="1">
      <alignment horizontal="left" vertical="center" wrapText="1" indent="3"/>
    </xf>
    <xf numFmtId="0" fontId="45" fillId="31" borderId="12" xfId="0" applyFont="1" applyFill="1" applyBorder="1" applyAlignment="1">
      <alignment horizontal="left" wrapText="1" indent="1"/>
    </xf>
    <xf numFmtId="0" fontId="45" fillId="31" borderId="13" xfId="0" applyFont="1" applyFill="1" applyBorder="1" applyAlignment="1">
      <alignment horizontal="left" wrapText="1" indent="1"/>
    </xf>
    <xf numFmtId="0" fontId="45" fillId="31" borderId="26" xfId="0" applyFont="1" applyFill="1" applyBorder="1" applyAlignment="1">
      <alignment horizontal="left" wrapText="1" indent="1"/>
    </xf>
    <xf numFmtId="0" fontId="45" fillId="31" borderId="17" xfId="0" applyFont="1" applyFill="1" applyBorder="1" applyAlignment="1">
      <alignment horizontal="left" vertical="center" wrapText="1" indent="1"/>
    </xf>
    <xf numFmtId="0" fontId="45" fillId="31" borderId="17" xfId="0" applyFont="1" applyFill="1" applyBorder="1" applyAlignment="1">
      <alignment horizontal="left" vertical="center" indent="1"/>
    </xf>
    <xf numFmtId="0" fontId="45" fillId="31" borderId="45" xfId="0" applyFont="1" applyFill="1" applyBorder="1" applyAlignment="1">
      <alignment horizontal="left" vertical="center" indent="1"/>
    </xf>
    <xf numFmtId="0" fontId="45" fillId="31" borderId="11" xfId="0" applyFont="1" applyFill="1" applyBorder="1" applyAlignment="1">
      <alignment horizontal="left" vertical="center" indent="1"/>
    </xf>
    <xf numFmtId="0" fontId="45" fillId="31" borderId="40" xfId="0" applyFont="1" applyFill="1" applyBorder="1" applyAlignment="1">
      <alignment horizontal="left" vertical="center" indent="1"/>
    </xf>
    <xf numFmtId="0" fontId="56" fillId="31" borderId="23" xfId="0" applyFont="1" applyFill="1" applyBorder="1" applyAlignment="1">
      <alignment horizontal="center" vertical="top"/>
    </xf>
    <xf numFmtId="0" fontId="56" fillId="31" borderId="25" xfId="0" applyFont="1" applyFill="1" applyBorder="1" applyAlignment="1">
      <alignment horizontal="center" vertical="top"/>
    </xf>
    <xf numFmtId="0" fontId="45" fillId="31" borderId="0" xfId="0" applyFont="1" applyFill="1" applyAlignment="1">
      <alignment horizontal="left" wrapText="1" indent="1"/>
    </xf>
    <xf numFmtId="0" fontId="45" fillId="31" borderId="39" xfId="0" applyFont="1" applyFill="1" applyBorder="1" applyAlignment="1">
      <alignment horizontal="left" wrapText="1" indent="1"/>
    </xf>
    <xf numFmtId="0" fontId="72" fillId="32" borderId="41" xfId="0" applyFont="1" applyFill="1" applyBorder="1" applyAlignment="1">
      <alignment horizontal="left" vertical="center" indent="3"/>
    </xf>
    <xf numFmtId="0" fontId="72" fillId="32" borderId="13" xfId="0" applyFont="1" applyFill="1" applyBorder="1" applyAlignment="1">
      <alignment horizontal="left" vertical="center" indent="3"/>
    </xf>
    <xf numFmtId="0" fontId="72" fillId="32" borderId="26" xfId="0" applyFont="1" applyFill="1" applyBorder="1" applyAlignment="1">
      <alignment horizontal="left" vertical="center" indent="3"/>
    </xf>
    <xf numFmtId="0" fontId="45" fillId="31" borderId="12" xfId="0" applyFont="1" applyFill="1" applyBorder="1" applyAlignment="1">
      <alignment horizontal="left" vertical="center" indent="1"/>
    </xf>
    <xf numFmtId="0" fontId="45" fillId="31" borderId="13" xfId="0" applyFont="1" applyFill="1" applyBorder="1" applyAlignment="1">
      <alignment horizontal="left" vertical="center" indent="1"/>
    </xf>
    <xf numFmtId="0" fontId="45" fillId="31" borderId="26" xfId="0" applyFont="1" applyFill="1" applyBorder="1" applyAlignment="1">
      <alignment horizontal="left" vertical="center" indent="1"/>
    </xf>
    <xf numFmtId="0" fontId="45" fillId="31" borderId="0" xfId="0" applyFont="1" applyFill="1" applyAlignment="1">
      <alignment horizontal="left" indent="1"/>
    </xf>
    <xf numFmtId="0" fontId="45" fillId="31" borderId="39" xfId="0" applyFont="1" applyFill="1" applyBorder="1" applyAlignment="1">
      <alignment horizontal="left" indent="1"/>
    </xf>
    <xf numFmtId="0" fontId="28" fillId="31" borderId="10" xfId="0" applyFont="1" applyFill="1" applyBorder="1" applyAlignment="1">
      <alignment horizontal="left" wrapText="1" indent="1"/>
    </xf>
    <xf numFmtId="0" fontId="28" fillId="31" borderId="21" xfId="0" applyFont="1" applyFill="1" applyBorder="1" applyAlignment="1">
      <alignment horizontal="left" wrapText="1" indent="1"/>
    </xf>
    <xf numFmtId="0" fontId="40" fillId="30" borderId="27" xfId="0" applyFont="1" applyFill="1" applyBorder="1" applyAlignment="1">
      <alignment horizontal="center" vertical="center" wrapText="1"/>
    </xf>
    <xf numFmtId="0" fontId="40" fillId="30" borderId="28" xfId="0" applyFont="1" applyFill="1" applyBorder="1" applyAlignment="1">
      <alignment horizontal="center" vertical="center" wrapText="1"/>
    </xf>
    <xf numFmtId="0" fontId="40" fillId="30" borderId="29" xfId="0" applyFont="1" applyFill="1" applyBorder="1" applyAlignment="1">
      <alignment horizontal="center" vertical="center" wrapText="1"/>
    </xf>
    <xf numFmtId="0" fontId="45" fillId="29" borderId="0" xfId="0" applyFont="1" applyFill="1" applyAlignment="1">
      <alignment horizontal="center"/>
    </xf>
    <xf numFmtId="0" fontId="167" fillId="28" borderId="53" xfId="0" applyFont="1" applyFill="1" applyBorder="1" applyAlignment="1" applyProtection="1">
      <alignment horizontal="left" vertical="center" indent="1"/>
      <protection locked="0"/>
    </xf>
    <xf numFmtId="0" fontId="167" fillId="28" borderId="54" xfId="0" applyFont="1" applyFill="1" applyBorder="1" applyAlignment="1" applyProtection="1">
      <alignment horizontal="left" vertical="center" indent="1"/>
      <protection locked="0"/>
    </xf>
    <xf numFmtId="0" fontId="81" fillId="29" borderId="0" xfId="0" applyFont="1" applyFill="1" applyAlignment="1">
      <alignment horizontal="center" vertical="center"/>
    </xf>
    <xf numFmtId="0" fontId="75" fillId="29" borderId="0" xfId="0" applyFont="1" applyFill="1" applyAlignment="1">
      <alignment horizontal="center" vertical="center"/>
    </xf>
    <xf numFmtId="0" fontId="61" fillId="29" borderId="0" xfId="0" applyFont="1" applyFill="1" applyAlignment="1">
      <alignment horizontal="center" vertical="center"/>
    </xf>
    <xf numFmtId="0" fontId="148" fillId="0" borderId="48" xfId="0" applyFont="1" applyBorder="1" applyAlignment="1">
      <alignment horizontal="right" vertical="center" indent="1"/>
    </xf>
    <xf numFmtId="0" fontId="144" fillId="0" borderId="0" xfId="0" applyFont="1" applyAlignment="1">
      <alignment horizontal="left" vertical="center"/>
    </xf>
    <xf numFmtId="0" fontId="144" fillId="0" borderId="48" xfId="0" applyFont="1" applyBorder="1" applyAlignment="1">
      <alignment horizontal="left" vertical="center"/>
    </xf>
    <xf numFmtId="0" fontId="168" fillId="0" borderId="0" xfId="0" applyFont="1" applyAlignment="1">
      <alignment horizontal="left" vertical="center"/>
    </xf>
    <xf numFmtId="0" fontId="87" fillId="0" borderId="0" xfId="0" applyFont="1" applyAlignment="1">
      <alignment horizontal="center" vertical="top"/>
    </xf>
    <xf numFmtId="0" fontId="86" fillId="0" borderId="0" xfId="0" applyFont="1" applyAlignment="1">
      <alignment horizontal="center" vertical="top"/>
    </xf>
    <xf numFmtId="1" fontId="144" fillId="0" borderId="0" xfId="0" applyNumberFormat="1" applyFont="1" applyAlignment="1">
      <alignment horizontal="left" vertical="center"/>
    </xf>
    <xf numFmtId="0" fontId="148" fillId="0" borderId="0" xfId="0" applyFont="1" applyAlignment="1">
      <alignment horizontal="center" vertical="center"/>
    </xf>
    <xf numFmtId="0" fontId="148" fillId="0" borderId="0" xfId="0" applyFont="1" applyAlignment="1">
      <alignment horizontal="right" vertical="center" indent="1"/>
    </xf>
    <xf numFmtId="1" fontId="144" fillId="0" borderId="48" xfId="0" applyNumberFormat="1" applyFont="1" applyBorder="1" applyAlignment="1">
      <alignment horizontal="left" vertical="center"/>
    </xf>
    <xf numFmtId="0" fontId="166" fillId="0" borderId="0" xfId="0" applyFont="1" applyAlignment="1">
      <alignment horizontal="center" vertical="top"/>
    </xf>
    <xf numFmtId="2" fontId="178" fillId="30" borderId="0" xfId="0" applyNumberFormat="1" applyFont="1" applyFill="1" applyAlignment="1">
      <alignment horizontal="center" vertical="center" wrapText="1"/>
    </xf>
    <xf numFmtId="3" fontId="174" fillId="27" borderId="12" xfId="0" applyNumberFormat="1" applyFont="1" applyFill="1" applyBorder="1" applyAlignment="1">
      <alignment horizontal="left" indent="1"/>
    </xf>
    <xf numFmtId="3" fontId="174" fillId="27" borderId="13" xfId="0" applyNumberFormat="1" applyFont="1" applyFill="1" applyBorder="1" applyAlignment="1">
      <alignment horizontal="left" indent="1"/>
    </xf>
    <xf numFmtId="3" fontId="174" fillId="27" borderId="14" xfId="0" applyNumberFormat="1" applyFont="1" applyFill="1" applyBorder="1" applyAlignment="1">
      <alignment horizontal="left" indent="1"/>
    </xf>
    <xf numFmtId="0" fontId="174" fillId="27" borderId="10" xfId="45" applyNumberFormat="1" applyFont="1" applyFill="1" applyBorder="1" applyAlignment="1">
      <alignment horizontal="left" indent="1"/>
    </xf>
    <xf numFmtId="2" fontId="31" fillId="35" borderId="47" xfId="0" applyNumberFormat="1" applyFont="1" applyFill="1" applyBorder="1" applyAlignment="1">
      <alignment horizontal="center" vertical="center" wrapText="1"/>
    </xf>
    <xf numFmtId="2" fontId="31" fillId="35" borderId="47" xfId="0" applyNumberFormat="1" applyFont="1" applyFill="1" applyBorder="1" applyAlignment="1">
      <alignment horizontal="center" vertical="center"/>
    </xf>
    <xf numFmtId="2" fontId="31" fillId="35" borderId="59" xfId="0" applyNumberFormat="1" applyFont="1" applyFill="1" applyBorder="1" applyAlignment="1">
      <alignment horizontal="center" vertical="center"/>
    </xf>
    <xf numFmtId="2" fontId="177" fillId="30" borderId="0" xfId="0" applyNumberFormat="1" applyFont="1" applyFill="1" applyAlignment="1">
      <alignment horizontal="center" vertical="center"/>
    </xf>
    <xf numFmtId="2" fontId="164" fillId="37" borderId="10" xfId="0" applyNumberFormat="1" applyFont="1" applyFill="1" applyBorder="1" applyAlignment="1">
      <alignment horizontal="center" vertical="center"/>
    </xf>
    <xf numFmtId="2" fontId="174" fillId="27" borderId="10" xfId="0" applyNumberFormat="1" applyFont="1" applyFill="1" applyBorder="1" applyAlignment="1">
      <alignment horizontal="right" indent="1"/>
    </xf>
    <xf numFmtId="1" fontId="52" fillId="27" borderId="55" xfId="0" applyNumberFormat="1" applyFont="1" applyFill="1" applyBorder="1" applyAlignment="1">
      <alignment horizontal="center" vertical="center"/>
    </xf>
    <xf numFmtId="1" fontId="176" fillId="27" borderId="57" xfId="0" applyNumberFormat="1" applyFont="1" applyFill="1" applyBorder="1" applyAlignment="1">
      <alignment horizontal="center" vertical="center" wrapText="1"/>
    </xf>
    <xf numFmtId="1" fontId="176" fillId="27" borderId="55" xfId="0" applyNumberFormat="1" applyFont="1" applyFill="1" applyBorder="1" applyAlignment="1">
      <alignment horizontal="center" vertical="center" wrapText="1"/>
    </xf>
    <xf numFmtId="1" fontId="52" fillId="34" borderId="57" xfId="0" applyNumberFormat="1" applyFont="1" applyFill="1" applyBorder="1" applyAlignment="1">
      <alignment horizontal="center" vertical="center" wrapText="1"/>
    </xf>
    <xf numFmtId="1" fontId="52" fillId="34" borderId="55" xfId="0" applyNumberFormat="1" applyFont="1" applyFill="1" applyBorder="1" applyAlignment="1">
      <alignment horizontal="center" vertical="center" wrapText="1"/>
    </xf>
    <xf numFmtId="169" fontId="85" fillId="0" borderId="12" xfId="46" applyNumberFormat="1" applyFont="1" applyBorder="1" applyAlignment="1">
      <alignment horizontal="center" vertical="center"/>
    </xf>
    <xf numFmtId="169" fontId="85" fillId="0" borderId="26" xfId="46" applyNumberFormat="1" applyFont="1" applyBorder="1" applyAlignment="1">
      <alignment horizontal="center" vertical="center"/>
    </xf>
    <xf numFmtId="169" fontId="94" fillId="0" borderId="12" xfId="46" applyNumberFormat="1" applyFont="1" applyBorder="1" applyAlignment="1">
      <alignment horizontal="left" vertical="center" wrapText="1"/>
    </xf>
    <xf numFmtId="169" fontId="94" fillId="0" borderId="26" xfId="46" applyNumberFormat="1" applyFont="1" applyBorder="1" applyAlignment="1">
      <alignment horizontal="left" vertical="center" wrapText="1"/>
    </xf>
    <xf numFmtId="169" fontId="85" fillId="0" borderId="58" xfId="46" applyNumberFormat="1" applyFont="1" applyBorder="1" applyAlignment="1">
      <alignment horizontal="center" vertical="center" wrapText="1"/>
    </xf>
    <xf numFmtId="169" fontId="85" fillId="0" borderId="44" xfId="46" applyNumberFormat="1" applyFont="1" applyBorder="1" applyAlignment="1">
      <alignment horizontal="center" vertical="center" wrapText="1"/>
    </xf>
    <xf numFmtId="169" fontId="97" fillId="0" borderId="12" xfId="46" applyNumberFormat="1" applyFont="1" applyBorder="1" applyAlignment="1">
      <alignment horizontal="left" vertical="center"/>
    </xf>
    <xf numFmtId="169" fontId="97" fillId="0" borderId="26" xfId="46" applyNumberFormat="1" applyFont="1" applyBorder="1" applyAlignment="1">
      <alignment horizontal="left" vertical="center"/>
    </xf>
    <xf numFmtId="169" fontId="94" fillId="0" borderId="12" xfId="46" applyNumberFormat="1" applyFont="1" applyBorder="1" applyAlignment="1">
      <alignment horizontal="left" vertical="center"/>
    </xf>
    <xf numFmtId="169" fontId="94" fillId="0" borderId="26" xfId="46" applyNumberFormat="1" applyFont="1" applyBorder="1" applyAlignment="1">
      <alignment horizontal="left" vertical="center"/>
    </xf>
    <xf numFmtId="0" fontId="23" fillId="0" borderId="12" xfId="37" applyFont="1" applyBorder="1" applyAlignment="1">
      <alignment horizontal="center" vertical="center"/>
    </xf>
    <xf numFmtId="0" fontId="23" fillId="0" borderId="26" xfId="37" applyFont="1" applyBorder="1" applyAlignment="1">
      <alignment horizontal="center" vertical="center"/>
    </xf>
    <xf numFmtId="169" fontId="113" fillId="0" borderId="12" xfId="46" applyNumberFormat="1" applyFont="1" applyBorder="1" applyAlignment="1">
      <alignment horizontal="left" vertical="center"/>
    </xf>
    <xf numFmtId="169" fontId="113" fillId="0" borderId="26" xfId="46" applyNumberFormat="1" applyFont="1" applyBorder="1" applyAlignment="1">
      <alignment horizontal="left" vertical="center"/>
    </xf>
    <xf numFmtId="2" fontId="108" fillId="0" borderId="12" xfId="0" applyNumberFormat="1" applyFont="1" applyBorder="1" applyAlignment="1">
      <alignment horizontal="left" vertical="center"/>
    </xf>
    <xf numFmtId="2" fontId="108" fillId="0" borderId="13" xfId="0" applyNumberFormat="1" applyFont="1" applyBorder="1" applyAlignment="1">
      <alignment horizontal="left" vertical="center"/>
    </xf>
    <xf numFmtId="2" fontId="108" fillId="0" borderId="14" xfId="0" applyNumberFormat="1" applyFont="1" applyBorder="1" applyAlignment="1">
      <alignment horizontal="left" vertical="center"/>
    </xf>
    <xf numFmtId="2" fontId="98" fillId="0" borderId="12" xfId="0" applyNumberFormat="1" applyFont="1" applyBorder="1" applyAlignment="1">
      <alignment horizontal="left" vertical="top"/>
    </xf>
    <xf numFmtId="2" fontId="98" fillId="0" borderId="13" xfId="0" applyNumberFormat="1" applyFont="1" applyBorder="1" applyAlignment="1">
      <alignment horizontal="left" vertical="top"/>
    </xf>
    <xf numFmtId="2" fontId="98" fillId="0" borderId="14" xfId="0" applyNumberFormat="1" applyFont="1" applyBorder="1" applyAlignment="1">
      <alignment horizontal="left" vertical="top"/>
    </xf>
    <xf numFmtId="2" fontId="96" fillId="0" borderId="12" xfId="0" applyNumberFormat="1" applyFont="1" applyBorder="1" applyAlignment="1">
      <alignment horizontal="left" vertical="center"/>
    </xf>
    <xf numFmtId="2" fontId="96" fillId="0" borderId="13" xfId="0" applyNumberFormat="1" applyFont="1" applyBorder="1" applyAlignment="1">
      <alignment horizontal="left" vertical="center"/>
    </xf>
    <xf numFmtId="2" fontId="96" fillId="0" borderId="14" xfId="0" applyNumberFormat="1" applyFont="1" applyBorder="1" applyAlignment="1">
      <alignment horizontal="left" vertical="center"/>
    </xf>
    <xf numFmtId="2" fontId="96" fillId="0" borderId="10" xfId="0" applyNumberFormat="1" applyFont="1" applyBorder="1" applyAlignment="1">
      <alignment horizontal="left" vertical="center"/>
    </xf>
    <xf numFmtId="2" fontId="108" fillId="0" borderId="10" xfId="0" applyNumberFormat="1" applyFont="1" applyBorder="1" applyAlignment="1">
      <alignment horizontal="center" vertical="center"/>
    </xf>
    <xf numFmtId="0" fontId="98" fillId="0" borderId="12" xfId="37" applyFont="1" applyBorder="1" applyAlignment="1">
      <alignment horizontal="left" vertical="center"/>
    </xf>
    <xf numFmtId="0" fontId="98" fillId="0" borderId="13" xfId="37" applyFont="1" applyBorder="1" applyAlignment="1">
      <alignment horizontal="left" vertical="center"/>
    </xf>
    <xf numFmtId="0" fontId="98" fillId="0" borderId="14" xfId="37" applyFont="1" applyBorder="1" applyAlignment="1">
      <alignment horizontal="left" vertical="center"/>
    </xf>
    <xf numFmtId="3" fontId="105" fillId="0" borderId="12" xfId="37" applyNumberFormat="1" applyFont="1" applyBorder="1" applyAlignment="1">
      <alignment horizontal="center" vertical="center"/>
    </xf>
    <xf numFmtId="3" fontId="105" fillId="0" borderId="13" xfId="37" applyNumberFormat="1" applyFont="1" applyBorder="1" applyAlignment="1">
      <alignment horizontal="center" vertical="center"/>
    </xf>
    <xf numFmtId="3" fontId="105" fillId="0" borderId="14" xfId="37" applyNumberFormat="1" applyFont="1" applyBorder="1" applyAlignment="1">
      <alignment horizontal="center" vertical="center"/>
    </xf>
    <xf numFmtId="9" fontId="105" fillId="0" borderId="10" xfId="37" applyNumberFormat="1" applyFont="1" applyBorder="1" applyAlignment="1">
      <alignment horizontal="center" vertical="center"/>
    </xf>
    <xf numFmtId="0" fontId="105" fillId="0" borderId="10" xfId="37" applyFont="1" applyBorder="1" applyAlignment="1">
      <alignment horizontal="center" vertical="center"/>
    </xf>
    <xf numFmtId="0" fontId="96" fillId="0" borderId="12" xfId="37" applyFont="1" applyBorder="1" applyAlignment="1">
      <alignment horizontal="center" vertical="center" wrapText="1"/>
    </xf>
    <xf numFmtId="0" fontId="96" fillId="0" borderId="26" xfId="37" applyFont="1" applyBorder="1" applyAlignment="1">
      <alignment horizontal="center" vertical="center" wrapText="1"/>
    </xf>
    <xf numFmtId="9" fontId="105" fillId="0" borderId="18" xfId="37" applyNumberFormat="1" applyFont="1" applyBorder="1" applyAlignment="1">
      <alignment horizontal="center" vertical="center"/>
    </xf>
    <xf numFmtId="9" fontId="105" fillId="0" borderId="19" xfId="37" applyNumberFormat="1" applyFont="1" applyBorder="1" applyAlignment="1">
      <alignment horizontal="center" vertical="center"/>
    </xf>
    <xf numFmtId="169" fontId="85" fillId="0" borderId="12" xfId="37" applyNumberFormat="1" applyFont="1" applyBorder="1" applyAlignment="1">
      <alignment horizontal="center" vertical="center"/>
    </xf>
    <xf numFmtId="169" fontId="85" fillId="0" borderId="26" xfId="37" applyNumberFormat="1" applyFont="1" applyBorder="1" applyAlignment="1">
      <alignment horizontal="center" vertical="center"/>
    </xf>
    <xf numFmtId="169" fontId="27" fillId="0" borderId="12" xfId="37" applyNumberFormat="1" applyFont="1" applyBorder="1" applyAlignment="1">
      <alignment horizontal="center" vertical="center"/>
    </xf>
    <xf numFmtId="169" fontId="27" fillId="0" borderId="26" xfId="37" applyNumberFormat="1" applyFont="1" applyBorder="1" applyAlignment="1">
      <alignment horizontal="center" vertical="center"/>
    </xf>
    <xf numFmtId="169" fontId="27" fillId="0" borderId="12" xfId="46" applyNumberFormat="1" applyFont="1" applyBorder="1" applyAlignment="1">
      <alignment horizontal="center" vertical="center"/>
    </xf>
    <xf numFmtId="169" fontId="27" fillId="0" borderId="26" xfId="46" applyNumberFormat="1" applyFont="1" applyBorder="1" applyAlignment="1">
      <alignment horizontal="center" vertical="center"/>
    </xf>
    <xf numFmtId="0" fontId="97" fillId="0" borderId="10" xfId="37" applyFont="1" applyBorder="1" applyAlignment="1">
      <alignment horizontal="center" vertical="center" wrapText="1"/>
    </xf>
    <xf numFmtId="0" fontId="120" fillId="0" borderId="27" xfId="37" applyFont="1" applyBorder="1" applyAlignment="1">
      <alignment horizontal="right" vertical="center"/>
    </xf>
    <xf numFmtId="0" fontId="120" fillId="0" borderId="28" xfId="37" applyFont="1" applyBorder="1" applyAlignment="1">
      <alignment horizontal="right" vertical="center"/>
    </xf>
    <xf numFmtId="0" fontId="108" fillId="0" borderId="10" xfId="37" applyFont="1" applyBorder="1" applyAlignment="1">
      <alignment horizontal="left" vertical="center"/>
    </xf>
    <xf numFmtId="0" fontId="119" fillId="0" borderId="23" xfId="37" applyFont="1" applyBorder="1" applyAlignment="1">
      <alignment horizontal="center" vertical="top"/>
    </xf>
    <xf numFmtId="0" fontId="119" fillId="0" borderId="25" xfId="37" applyFont="1" applyBorder="1" applyAlignment="1">
      <alignment horizontal="center" vertical="top"/>
    </xf>
    <xf numFmtId="0" fontId="108" fillId="0" borderId="17" xfId="37" applyFont="1" applyBorder="1" applyAlignment="1">
      <alignment horizontal="center" vertical="center" wrapText="1"/>
    </xf>
    <xf numFmtId="0" fontId="108" fillId="0" borderId="19" xfId="37" applyFont="1" applyBorder="1" applyAlignment="1">
      <alignment horizontal="center" vertical="center" wrapText="1"/>
    </xf>
    <xf numFmtId="0" fontId="108" fillId="0" borderId="11" xfId="37" applyFont="1" applyBorder="1" applyAlignment="1">
      <alignment horizontal="center" vertical="center" wrapText="1"/>
    </xf>
    <xf numFmtId="0" fontId="108" fillId="0" borderId="20" xfId="37" applyFont="1" applyBorder="1" applyAlignment="1">
      <alignment horizontal="center" vertical="center" wrapText="1"/>
    </xf>
    <xf numFmtId="0" fontId="96" fillId="0" borderId="10" xfId="37" applyFont="1" applyBorder="1" applyAlignment="1">
      <alignment horizontal="center" vertical="center" wrapText="1"/>
    </xf>
    <xf numFmtId="0" fontId="96" fillId="0" borderId="14" xfId="37" applyFont="1" applyBorder="1" applyAlignment="1">
      <alignment horizontal="center" vertical="center" wrapText="1"/>
    </xf>
    <xf numFmtId="0" fontId="108" fillId="0" borderId="10" xfId="37" applyFont="1" applyBorder="1" applyAlignment="1">
      <alignment horizontal="right" vertical="center"/>
    </xf>
    <xf numFmtId="0" fontId="1" fillId="0" borderId="10" xfId="37" applyFont="1" applyBorder="1" applyAlignment="1">
      <alignment horizontal="left" vertical="center"/>
    </xf>
    <xf numFmtId="0" fontId="119" fillId="0" borderId="24" xfId="37" applyFont="1" applyBorder="1" applyAlignment="1">
      <alignment horizontal="center" vertical="top"/>
    </xf>
    <xf numFmtId="0" fontId="98" fillId="0" borderId="10" xfId="37" applyFont="1" applyBorder="1" applyAlignment="1">
      <alignment horizontal="left" vertical="center"/>
    </xf>
    <xf numFmtId="0" fontId="98" fillId="0" borderId="21" xfId="37" applyFont="1" applyBorder="1" applyAlignment="1">
      <alignment horizontal="left" vertical="center"/>
    </xf>
    <xf numFmtId="0" fontId="123" fillId="0" borderId="10" xfId="37" applyFont="1" applyBorder="1" applyAlignment="1">
      <alignment horizontal="center" vertical="center"/>
    </xf>
    <xf numFmtId="0" fontId="107" fillId="0" borderId="10" xfId="37" applyFont="1" applyBorder="1" applyAlignment="1">
      <alignment horizontal="center" vertical="center"/>
    </xf>
    <xf numFmtId="0" fontId="107" fillId="0" borderId="12" xfId="37" applyFont="1" applyBorder="1" applyAlignment="1">
      <alignment horizontal="center" vertical="center"/>
    </xf>
    <xf numFmtId="0" fontId="107" fillId="0" borderId="13" xfId="37" applyFont="1" applyBorder="1" applyAlignment="1">
      <alignment horizontal="center" vertical="center"/>
    </xf>
    <xf numFmtId="0" fontId="107" fillId="0" borderId="14" xfId="37" applyFont="1" applyBorder="1" applyAlignment="1">
      <alignment horizontal="center" vertical="center"/>
    </xf>
    <xf numFmtId="0" fontId="108" fillId="0" borderId="21" xfId="37" applyFont="1" applyBorder="1" applyAlignment="1">
      <alignment horizontal="left" vertical="center"/>
    </xf>
    <xf numFmtId="0" fontId="98" fillId="0" borderId="12" xfId="37" applyFont="1" applyBorder="1" applyAlignment="1">
      <alignment horizontal="left" vertical="top"/>
    </xf>
    <xf numFmtId="0" fontId="98" fillId="0" borderId="13" xfId="37" applyFont="1" applyBorder="1" applyAlignment="1">
      <alignment horizontal="left" vertical="top"/>
    </xf>
    <xf numFmtId="0" fontId="98" fillId="0" borderId="14" xfId="37" applyFont="1" applyBorder="1" applyAlignment="1">
      <alignment horizontal="left" vertical="top"/>
    </xf>
    <xf numFmtId="0" fontId="98" fillId="0" borderId="10" xfId="37" applyFont="1" applyBorder="1" applyAlignment="1">
      <alignment horizontal="center" vertical="center"/>
    </xf>
    <xf numFmtId="2" fontId="113" fillId="0" borderId="12" xfId="37" applyNumberFormat="1" applyFont="1" applyBorder="1" applyAlignment="1">
      <alignment horizontal="center" vertical="center"/>
    </xf>
    <xf numFmtId="2" fontId="113" fillId="0" borderId="13" xfId="37" applyNumberFormat="1" applyFont="1" applyBorder="1" applyAlignment="1">
      <alignment horizontal="center" vertical="center"/>
    </xf>
    <xf numFmtId="2" fontId="113" fillId="0" borderId="14" xfId="37" applyNumberFormat="1" applyFont="1" applyBorder="1" applyAlignment="1">
      <alignment horizontal="center" vertical="center"/>
    </xf>
    <xf numFmtId="2" fontId="113" fillId="0" borderId="10" xfId="37" applyNumberFormat="1" applyFont="1" applyBorder="1" applyAlignment="1">
      <alignment horizontal="center" vertical="center"/>
    </xf>
    <xf numFmtId="0" fontId="108" fillId="0" borderId="12" xfId="37" applyFont="1" applyBorder="1" applyAlignment="1">
      <alignment horizontal="right" vertical="center"/>
    </xf>
    <xf numFmtId="0" fontId="108" fillId="0" borderId="13" xfId="37" applyFont="1" applyBorder="1" applyAlignment="1">
      <alignment horizontal="right" vertical="center"/>
    </xf>
    <xf numFmtId="0" fontId="108" fillId="0" borderId="14" xfId="37" applyFont="1" applyBorder="1" applyAlignment="1">
      <alignment horizontal="right" vertical="center"/>
    </xf>
    <xf numFmtId="0" fontId="103" fillId="0" borderId="12" xfId="37" applyFont="1" applyBorder="1" applyAlignment="1">
      <alignment horizontal="left"/>
    </xf>
    <xf numFmtId="0" fontId="103" fillId="0" borderId="13" xfId="37" applyFont="1" applyBorder="1" applyAlignment="1">
      <alignment horizontal="left"/>
    </xf>
    <xf numFmtId="0" fontId="98" fillId="0" borderId="13" xfId="37" applyFont="1" applyBorder="1" applyAlignment="1">
      <alignment horizontal="right" vertical="center"/>
    </xf>
    <xf numFmtId="0" fontId="98" fillId="0" borderId="14" xfId="37" applyFont="1" applyBorder="1" applyAlignment="1">
      <alignment horizontal="right" vertical="center"/>
    </xf>
    <xf numFmtId="0" fontId="24" fillId="0" borderId="10" xfId="37" applyFont="1" applyBorder="1" applyAlignment="1">
      <alignment horizontal="center" vertical="center"/>
    </xf>
    <xf numFmtId="0" fontId="24" fillId="0" borderId="21" xfId="37" applyFont="1" applyBorder="1" applyAlignment="1">
      <alignment horizontal="center" vertical="center"/>
    </xf>
    <xf numFmtId="0" fontId="96" fillId="0" borderId="18" xfId="37" applyFont="1" applyBorder="1" applyAlignment="1">
      <alignment horizontal="left" vertical="center" wrapText="1"/>
    </xf>
    <xf numFmtId="0" fontId="96" fillId="0" borderId="19" xfId="37" applyFont="1" applyBorder="1" applyAlignment="1">
      <alignment horizontal="left" vertical="center" wrapText="1"/>
    </xf>
    <xf numFmtId="0" fontId="96" fillId="0" borderId="16" xfId="37" applyFont="1" applyBorder="1" applyAlignment="1">
      <alignment horizontal="left" vertical="center" wrapText="1"/>
    </xf>
    <xf numFmtId="0" fontId="96" fillId="0" borderId="20" xfId="37" applyFont="1" applyBorder="1" applyAlignment="1">
      <alignment horizontal="left" vertical="center" wrapText="1"/>
    </xf>
    <xf numFmtId="0" fontId="98" fillId="0" borderId="12" xfId="37" applyFont="1" applyBorder="1" applyAlignment="1">
      <alignment horizontal="center" vertical="center"/>
    </xf>
    <xf numFmtId="0" fontId="98" fillId="0" borderId="13" xfId="37" applyFont="1" applyBorder="1" applyAlignment="1">
      <alignment horizontal="center" vertical="center"/>
    </xf>
    <xf numFmtId="0" fontId="98" fillId="0" borderId="14" xfId="37" applyFont="1" applyBorder="1" applyAlignment="1">
      <alignment horizontal="center" vertical="center"/>
    </xf>
    <xf numFmtId="0" fontId="98" fillId="0" borderId="10" xfId="37" applyFont="1" applyBorder="1" applyAlignment="1">
      <alignment horizontal="center" vertical="top"/>
    </xf>
    <xf numFmtId="0" fontId="103" fillId="0" borderId="12" xfId="37" applyFont="1" applyBorder="1" applyAlignment="1">
      <alignment horizontal="left" vertical="top" wrapText="1"/>
    </xf>
    <xf numFmtId="0" fontId="103" fillId="0" borderId="13" xfId="37" applyFont="1" applyBorder="1" applyAlignment="1">
      <alignment horizontal="left" vertical="top" wrapText="1"/>
    </xf>
    <xf numFmtId="0" fontId="103" fillId="0" borderId="14" xfId="37" applyFont="1" applyBorder="1" applyAlignment="1">
      <alignment horizontal="left" vertical="top" wrapText="1"/>
    </xf>
    <xf numFmtId="0" fontId="103" fillId="0" borderId="12" xfId="37" applyFont="1" applyBorder="1" applyAlignment="1">
      <alignment horizontal="left" vertical="center" wrapText="1"/>
    </xf>
    <xf numFmtId="0" fontId="103" fillId="0" borderId="13" xfId="37" applyFont="1" applyBorder="1" applyAlignment="1">
      <alignment horizontal="left" vertical="center" wrapText="1"/>
    </xf>
    <xf numFmtId="0" fontId="103" fillId="0" borderId="14" xfId="37" applyFont="1" applyBorder="1" applyAlignment="1">
      <alignment horizontal="left" vertical="center" wrapText="1"/>
    </xf>
    <xf numFmtId="0" fontId="108" fillId="0" borderId="12" xfId="37" applyFont="1" applyBorder="1" applyAlignment="1">
      <alignment horizontal="right" indent="1"/>
    </xf>
    <xf numFmtId="0" fontId="108" fillId="0" borderId="13" xfId="37" applyFont="1" applyBorder="1" applyAlignment="1">
      <alignment horizontal="right" indent="1"/>
    </xf>
    <xf numFmtId="0" fontId="108" fillId="0" borderId="14" xfId="37" applyFont="1" applyBorder="1" applyAlignment="1">
      <alignment horizontal="right" indent="1"/>
    </xf>
    <xf numFmtId="0" fontId="108" fillId="0" borderId="12" xfId="37" applyFont="1" applyBorder="1" applyAlignment="1">
      <alignment horizontal="right" vertical="center" indent="1"/>
    </xf>
    <xf numFmtId="0" fontId="108" fillId="0" borderId="13" xfId="37" applyFont="1" applyBorder="1" applyAlignment="1">
      <alignment horizontal="right" vertical="center" indent="1"/>
    </xf>
    <xf numFmtId="0" fontId="108" fillId="0" borderId="14" xfId="37" applyFont="1" applyBorder="1" applyAlignment="1">
      <alignment horizontal="right" vertical="center" indent="1"/>
    </xf>
    <xf numFmtId="0" fontId="125" fillId="0" borderId="10" xfId="37" applyFont="1" applyBorder="1" applyAlignment="1">
      <alignment horizontal="left" vertical="center"/>
    </xf>
    <xf numFmtId="0" fontId="142" fillId="30" borderId="10" xfId="0" applyFont="1" applyFill="1" applyBorder="1" applyAlignment="1">
      <alignment horizontal="center" wrapText="1"/>
    </xf>
    <xf numFmtId="0" fontId="91" fillId="0" borderId="35" xfId="37" applyFont="1" applyBorder="1" applyAlignment="1">
      <alignment horizontal="right" vertical="center"/>
    </xf>
    <xf numFmtId="0" fontId="91" fillId="0" borderId="36" xfId="37" applyFont="1" applyBorder="1" applyAlignment="1">
      <alignment horizontal="right" vertical="center"/>
    </xf>
    <xf numFmtId="0" fontId="63" fillId="0" borderId="36" xfId="37" applyFont="1" applyBorder="1" applyAlignment="1">
      <alignment horizontal="center" vertical="center"/>
    </xf>
    <xf numFmtId="0" fontId="63" fillId="0" borderId="37" xfId="37" applyFont="1" applyBorder="1" applyAlignment="1">
      <alignment horizontal="center" vertical="center"/>
    </xf>
    <xf numFmtId="0" fontId="63" fillId="0" borderId="48" xfId="37" applyFont="1" applyBorder="1" applyAlignment="1">
      <alignment horizontal="center" vertical="center"/>
    </xf>
    <xf numFmtId="0" fontId="63" fillId="0" borderId="50" xfId="37" applyFont="1" applyBorder="1" applyAlignment="1">
      <alignment horizontal="center" vertical="center"/>
    </xf>
    <xf numFmtId="0" fontId="151" fillId="0" borderId="49" xfId="37" applyFont="1" applyBorder="1" applyAlignment="1">
      <alignment horizontal="right" vertical="center"/>
    </xf>
    <xf numFmtId="0" fontId="151" fillId="0" borderId="48" xfId="37" applyFont="1" applyBorder="1" applyAlignment="1">
      <alignment horizontal="right" vertical="center"/>
    </xf>
    <xf numFmtId="0" fontId="96" fillId="0" borderId="31" xfId="37" applyFont="1" applyBorder="1" applyAlignment="1">
      <alignment horizontal="left" vertical="center"/>
    </xf>
    <xf numFmtId="0" fontId="96" fillId="0" borderId="32" xfId="37" applyFont="1" applyBorder="1" applyAlignment="1">
      <alignment horizontal="left" vertical="center"/>
    </xf>
    <xf numFmtId="0" fontId="93" fillId="0" borderId="32" xfId="38" applyFont="1" applyBorder="1" applyAlignment="1">
      <alignment horizontal="left" vertical="center"/>
    </xf>
    <xf numFmtId="0" fontId="93" fillId="0" borderId="32" xfId="37" applyFont="1" applyBorder="1" applyAlignment="1">
      <alignment horizontal="left" vertical="center"/>
    </xf>
    <xf numFmtId="0" fontId="173" fillId="0" borderId="32" xfId="37" applyFont="1" applyBorder="1" applyAlignment="1">
      <alignment horizontal="center" vertical="center"/>
    </xf>
    <xf numFmtId="0" fontId="173" fillId="0" borderId="46" xfId="37" applyFont="1" applyBorder="1" applyAlignment="1">
      <alignment horizontal="center" vertical="center"/>
    </xf>
    <xf numFmtId="0" fontId="98" fillId="0" borderId="18" xfId="37" applyFont="1" applyBorder="1" applyAlignment="1">
      <alignment horizontal="center" vertical="center"/>
    </xf>
    <xf numFmtId="0" fontId="99" fillId="0" borderId="45" xfId="0" applyFont="1" applyBorder="1"/>
    <xf numFmtId="0" fontId="99" fillId="0" borderId="34" xfId="0" applyFont="1" applyBorder="1"/>
    <xf numFmtId="0" fontId="99" fillId="0" borderId="39" xfId="0" applyFont="1" applyBorder="1"/>
    <xf numFmtId="0" fontId="99" fillId="0" borderId="16" xfId="0" applyFont="1" applyBorder="1"/>
    <xf numFmtId="0" fontId="99" fillId="0" borderId="40" xfId="0" applyFont="1" applyBorder="1"/>
    <xf numFmtId="0" fontId="98" fillId="0" borderId="15" xfId="37" applyFont="1" applyBorder="1" applyAlignment="1">
      <alignment horizontal="left" vertical="center"/>
    </xf>
    <xf numFmtId="0" fontId="108" fillId="0" borderId="10" xfId="37" applyFont="1" applyBorder="1" applyAlignment="1">
      <alignment horizontal="right" vertical="center" indent="1"/>
    </xf>
    <xf numFmtId="0" fontId="119" fillId="0" borderId="22" xfId="37" applyFont="1" applyBorder="1" applyAlignment="1">
      <alignment horizontal="center" vertical="top"/>
    </xf>
    <xf numFmtId="0" fontId="96" fillId="0" borderId="10" xfId="37" applyFont="1" applyBorder="1" applyAlignment="1">
      <alignment horizontal="left" vertical="center"/>
    </xf>
    <xf numFmtId="169" fontId="28" fillId="0" borderId="12" xfId="46" applyNumberFormat="1" applyFont="1" applyBorder="1" applyAlignment="1">
      <alignment horizontal="center" vertical="center"/>
    </xf>
    <xf numFmtId="169" fontId="28" fillId="0" borderId="26" xfId="46" applyNumberFormat="1" applyFont="1" applyBorder="1" applyAlignment="1">
      <alignment horizontal="center" vertical="center"/>
    </xf>
    <xf numFmtId="169" fontId="94" fillId="0" borderId="12" xfId="46" applyNumberFormat="1" applyFont="1" applyBorder="1" applyAlignment="1">
      <alignment horizontal="center" vertical="center"/>
    </xf>
    <xf numFmtId="169" fontId="94" fillId="0" borderId="26" xfId="46" applyNumberFormat="1" applyFont="1" applyBorder="1" applyAlignment="1">
      <alignment horizontal="center" vertical="center"/>
    </xf>
    <xf numFmtId="0" fontId="138" fillId="0" borderId="12" xfId="37" applyFont="1" applyBorder="1" applyAlignment="1">
      <alignment horizontal="center" vertical="center"/>
    </xf>
    <xf numFmtId="0" fontId="138" fillId="0" borderId="26" xfId="37" applyFont="1" applyBorder="1" applyAlignment="1">
      <alignment horizontal="center" vertical="center"/>
    </xf>
    <xf numFmtId="169" fontId="113" fillId="0" borderId="12" xfId="46" applyNumberFormat="1" applyFont="1" applyBorder="1" applyAlignment="1">
      <alignment horizontal="center" vertical="center"/>
    </xf>
    <xf numFmtId="169" fontId="113" fillId="0" borderId="26" xfId="46" applyNumberFormat="1" applyFont="1" applyBorder="1" applyAlignment="1">
      <alignment horizontal="center" vertical="center"/>
    </xf>
    <xf numFmtId="169" fontId="113" fillId="0" borderId="12" xfId="46" applyNumberFormat="1" applyFont="1" applyBorder="1" applyAlignment="1" applyProtection="1">
      <alignment horizontal="center" vertical="center"/>
      <protection hidden="1"/>
    </xf>
    <xf numFmtId="169" fontId="113" fillId="0" borderId="26" xfId="46" applyNumberFormat="1" applyFont="1" applyBorder="1" applyAlignment="1" applyProtection="1">
      <alignment horizontal="center" vertical="center"/>
      <protection hidden="1"/>
    </xf>
    <xf numFmtId="42" fontId="105" fillId="0" borderId="12" xfId="46" applyNumberFormat="1" applyFont="1" applyBorder="1" applyAlignment="1">
      <alignment horizontal="left" vertical="center"/>
    </xf>
    <xf numFmtId="42" fontId="105" fillId="0" borderId="14" xfId="46" applyNumberFormat="1" applyFont="1" applyBorder="1" applyAlignment="1">
      <alignment horizontal="left" vertical="center"/>
    </xf>
    <xf numFmtId="42" fontId="105" fillId="0" borderId="18" xfId="46" applyNumberFormat="1" applyFont="1" applyBorder="1" applyAlignment="1">
      <alignment horizontal="center" vertical="center"/>
    </xf>
    <xf numFmtId="42" fontId="105" fillId="0" borderId="19" xfId="46" applyNumberFormat="1" applyFont="1" applyBorder="1" applyAlignment="1">
      <alignment horizontal="center" vertical="center"/>
    </xf>
    <xf numFmtId="42" fontId="105" fillId="0" borderId="16" xfId="46" applyNumberFormat="1" applyFont="1" applyBorder="1" applyAlignment="1">
      <alignment horizontal="center" vertical="center"/>
    </xf>
    <xf numFmtId="42" fontId="105" fillId="0" borderId="20" xfId="46" applyNumberFormat="1" applyFont="1" applyBorder="1" applyAlignment="1">
      <alignment horizontal="center" vertical="center"/>
    </xf>
    <xf numFmtId="42" fontId="118" fillId="0" borderId="12" xfId="46" applyNumberFormat="1" applyFont="1" applyBorder="1" applyAlignment="1">
      <alignment horizontal="left" vertical="center"/>
    </xf>
    <xf numFmtId="42" fontId="118" fillId="0" borderId="14" xfId="46" applyNumberFormat="1" applyFont="1" applyBorder="1" applyAlignment="1">
      <alignment horizontal="left" vertical="center"/>
    </xf>
    <xf numFmtId="0" fontId="105" fillId="0" borderId="12" xfId="37" applyFont="1" applyBorder="1" applyAlignment="1">
      <alignment horizontal="center" vertical="center"/>
    </xf>
    <xf numFmtId="0" fontId="105" fillId="0" borderId="14" xfId="37" applyFont="1" applyBorder="1" applyAlignment="1">
      <alignment horizontal="center" vertical="center"/>
    </xf>
    <xf numFmtId="0" fontId="105" fillId="0" borderId="13" xfId="37" applyFont="1" applyBorder="1" applyAlignment="1">
      <alignment horizontal="center" vertical="center"/>
    </xf>
    <xf numFmtId="0" fontId="134" fillId="0" borderId="23" xfId="37" applyFont="1" applyBorder="1" applyAlignment="1">
      <alignment horizontal="center" vertical="top"/>
    </xf>
    <xf numFmtId="0" fontId="134" fillId="0" borderId="24" xfId="37" applyFont="1" applyBorder="1" applyAlignment="1">
      <alignment horizontal="center" vertical="top"/>
    </xf>
    <xf numFmtId="0" fontId="134" fillId="0" borderId="25" xfId="37" applyFont="1" applyBorder="1" applyAlignment="1">
      <alignment horizontal="center" vertical="top"/>
    </xf>
    <xf numFmtId="0" fontId="136" fillId="0" borderId="10" xfId="37" applyFont="1" applyBorder="1" applyAlignment="1">
      <alignment horizontal="left" vertical="center"/>
    </xf>
    <xf numFmtId="169" fontId="97" fillId="0" borderId="12" xfId="46" applyNumberFormat="1" applyFont="1" applyBorder="1" applyAlignment="1">
      <alignment horizontal="center" vertical="center"/>
    </xf>
    <xf numFmtId="169" fontId="97" fillId="0" borderId="26" xfId="46" applyNumberFormat="1" applyFont="1" applyBorder="1" applyAlignment="1">
      <alignment horizontal="center" vertical="center"/>
    </xf>
    <xf numFmtId="0" fontId="34" fillId="0" borderId="0" xfId="37" applyFont="1" applyAlignment="1">
      <alignment horizontal="center" vertical="center" wrapText="1"/>
    </xf>
    <xf numFmtId="2" fontId="126" fillId="0" borderId="12" xfId="0" applyNumberFormat="1" applyFont="1" applyBorder="1" applyAlignment="1">
      <alignment horizontal="left" vertical="center"/>
    </xf>
    <xf numFmtId="2" fontId="126" fillId="0" borderId="13" xfId="0" applyNumberFormat="1" applyFont="1" applyBorder="1" applyAlignment="1">
      <alignment horizontal="left" vertical="center"/>
    </xf>
    <xf numFmtId="2" fontId="126" fillId="0" borderId="14" xfId="0" applyNumberFormat="1" applyFont="1" applyBorder="1" applyAlignment="1">
      <alignment horizontal="left" vertical="center"/>
    </xf>
    <xf numFmtId="0" fontId="96" fillId="0" borderId="21" xfId="37" applyFont="1" applyBorder="1" applyAlignment="1">
      <alignment horizontal="left" vertical="center"/>
    </xf>
    <xf numFmtId="0" fontId="104" fillId="0" borderId="10" xfId="37" applyFont="1" applyBorder="1" applyAlignment="1">
      <alignment horizontal="center" vertical="center"/>
    </xf>
    <xf numFmtId="0" fontId="104" fillId="0" borderId="12" xfId="37" applyFont="1" applyBorder="1" applyAlignment="1">
      <alignment horizontal="center" vertical="center"/>
    </xf>
    <xf numFmtId="0" fontId="104" fillId="0" borderId="13" xfId="37" applyFont="1" applyBorder="1" applyAlignment="1">
      <alignment horizontal="center" vertical="center"/>
    </xf>
    <xf numFmtId="0" fontId="104" fillId="0" borderId="14" xfId="37" applyFont="1" applyBorder="1" applyAlignment="1">
      <alignment horizontal="center" vertical="center"/>
    </xf>
    <xf numFmtId="2" fontId="96" fillId="0" borderId="12" xfId="0" applyNumberFormat="1" applyFont="1" applyBorder="1" applyAlignment="1">
      <alignment horizontal="left" vertical="top"/>
    </xf>
    <xf numFmtId="2" fontId="96" fillId="0" borderId="13" xfId="0" applyNumberFormat="1" applyFont="1" applyBorder="1" applyAlignment="1">
      <alignment horizontal="left" vertical="top"/>
    </xf>
    <xf numFmtId="2" fontId="96" fillId="0" borderId="14" xfId="0" applyNumberFormat="1" applyFont="1" applyBorder="1" applyAlignment="1">
      <alignment horizontal="left" vertical="top"/>
    </xf>
    <xf numFmtId="0" fontId="139" fillId="0" borderId="12" xfId="37" applyFont="1" applyBorder="1" applyAlignment="1">
      <alignment horizontal="center" vertical="center" wrapText="1"/>
    </xf>
    <xf numFmtId="0" fontId="139" fillId="0" borderId="26" xfId="37" applyFont="1" applyBorder="1" applyAlignment="1">
      <alignment horizontal="center" vertical="center" wrapText="1"/>
    </xf>
    <xf numFmtId="9" fontId="105" fillId="0" borderId="12" xfId="37" applyNumberFormat="1" applyFont="1" applyBorder="1" applyAlignment="1">
      <alignment horizontal="center" vertical="center"/>
    </xf>
    <xf numFmtId="9" fontId="105" fillId="0" borderId="14" xfId="37" applyNumberFormat="1" applyFont="1" applyBorder="1" applyAlignment="1">
      <alignment horizontal="center" vertical="center"/>
    </xf>
    <xf numFmtId="0" fontId="124" fillId="0" borderId="12" xfId="37" applyFont="1" applyBorder="1" applyAlignment="1">
      <alignment horizontal="center" vertical="center"/>
    </xf>
    <xf numFmtId="0" fontId="124" fillId="0" borderId="13" xfId="37" applyFont="1" applyBorder="1" applyAlignment="1">
      <alignment horizontal="center" vertical="center"/>
    </xf>
    <xf numFmtId="0" fontId="124" fillId="0" borderId="14" xfId="37" applyFont="1" applyBorder="1" applyAlignment="1">
      <alignment horizontal="center" vertical="center"/>
    </xf>
    <xf numFmtId="0" fontId="95" fillId="0" borderId="42" xfId="37" applyFont="1" applyBorder="1" applyAlignment="1">
      <alignment horizontal="right" vertical="center"/>
    </xf>
    <xf numFmtId="0" fontId="133" fillId="0" borderId="43" xfId="0" applyFont="1" applyBorder="1"/>
    <xf numFmtId="0" fontId="133" fillId="0" borderId="51" xfId="0" applyFont="1" applyBorder="1"/>
    <xf numFmtId="0" fontId="96" fillId="0" borderId="12" xfId="37" applyFont="1" applyBorder="1" applyAlignment="1">
      <alignment horizontal="left" vertical="center"/>
    </xf>
    <xf numFmtId="0" fontId="96" fillId="0" borderId="13" xfId="37" applyFont="1" applyBorder="1" applyAlignment="1">
      <alignment horizontal="left" vertical="center"/>
    </xf>
    <xf numFmtId="0" fontId="96" fillId="0" borderId="14" xfId="37" applyFont="1" applyBorder="1" applyAlignment="1">
      <alignment horizontal="left" vertical="center"/>
    </xf>
    <xf numFmtId="0" fontId="126" fillId="0" borderId="10" xfId="37" applyFont="1" applyBorder="1" applyAlignment="1">
      <alignment horizontal="left" vertical="center"/>
    </xf>
    <xf numFmtId="0" fontId="132" fillId="0" borderId="17" xfId="37" applyFont="1" applyBorder="1" applyAlignment="1">
      <alignment horizontal="center" vertical="center" wrapText="1"/>
    </xf>
    <xf numFmtId="0" fontId="132" fillId="0" borderId="19" xfId="37" applyFont="1" applyBorder="1" applyAlignment="1">
      <alignment horizontal="center" vertical="center" wrapText="1"/>
    </xf>
    <xf numFmtId="0" fontId="132" fillId="0" borderId="11" xfId="37" applyFont="1" applyBorder="1" applyAlignment="1">
      <alignment horizontal="center" vertical="center" wrapText="1"/>
    </xf>
    <xf numFmtId="0" fontId="132" fillId="0" borderId="20" xfId="37" applyFont="1" applyBorder="1" applyAlignment="1">
      <alignment horizontal="center" vertical="center" wrapText="1"/>
    </xf>
    <xf numFmtId="0" fontId="1" fillId="0" borderId="18" xfId="37" applyFont="1" applyBorder="1" applyAlignment="1">
      <alignment horizontal="center" vertical="center"/>
    </xf>
    <xf numFmtId="0" fontId="0" fillId="0" borderId="45" xfId="0" applyBorder="1"/>
    <xf numFmtId="0" fontId="0" fillId="0" borderId="34" xfId="0" applyBorder="1"/>
    <xf numFmtId="0" fontId="0" fillId="0" borderId="39" xfId="0" applyBorder="1"/>
    <xf numFmtId="0" fontId="0" fillId="0" borderId="16" xfId="0" applyBorder="1"/>
    <xf numFmtId="0" fontId="0" fillId="0" borderId="40" xfId="0" applyBorder="1"/>
    <xf numFmtId="0" fontId="155" fillId="0" borderId="32" xfId="37" applyFont="1" applyBorder="1" applyAlignment="1">
      <alignment horizontal="center" vertical="center"/>
    </xf>
    <xf numFmtId="0" fontId="155" fillId="0" borderId="46" xfId="37" applyFont="1" applyBorder="1" applyAlignment="1">
      <alignment horizontal="center" vertical="center"/>
    </xf>
    <xf numFmtId="0" fontId="103" fillId="0" borderId="10" xfId="37" applyFont="1" applyBorder="1" applyAlignment="1">
      <alignment horizontal="left" vertical="center"/>
    </xf>
    <xf numFmtId="0" fontId="103" fillId="0" borderId="21" xfId="37" applyFont="1" applyBorder="1" applyAlignment="1">
      <alignment horizontal="left" vertical="center"/>
    </xf>
    <xf numFmtId="0" fontId="98" fillId="0" borderId="10" xfId="37" applyFont="1" applyBorder="1" applyAlignment="1">
      <alignment vertical="center"/>
    </xf>
    <xf numFmtId="0" fontId="98" fillId="0" borderId="45" xfId="37" applyFont="1" applyBorder="1" applyAlignment="1">
      <alignment horizontal="center" vertical="center"/>
    </xf>
    <xf numFmtId="0" fontId="98" fillId="0" borderId="34" xfId="37" applyFont="1" applyBorder="1" applyAlignment="1">
      <alignment horizontal="center" vertical="center"/>
    </xf>
    <xf numFmtId="0" fontId="98" fillId="0" borderId="39" xfId="37" applyFont="1" applyBorder="1" applyAlignment="1">
      <alignment horizontal="center" vertical="center"/>
    </xf>
    <xf numFmtId="0" fontId="105" fillId="0" borderId="12" xfId="37" applyFont="1" applyBorder="1" applyAlignment="1">
      <alignment horizontal="left" vertical="center"/>
    </xf>
    <xf numFmtId="0" fontId="105" fillId="0" borderId="13" xfId="37" applyFont="1" applyBorder="1" applyAlignment="1">
      <alignment horizontal="left" vertical="center"/>
    </xf>
    <xf numFmtId="0" fontId="105" fillId="0" borderId="14" xfId="37" applyFont="1" applyBorder="1" applyAlignment="1">
      <alignment horizontal="left" vertical="center"/>
    </xf>
    <xf numFmtId="42" fontId="105" fillId="0" borderId="12" xfId="46" applyNumberFormat="1" applyFont="1" applyBorder="1" applyAlignment="1">
      <alignment horizontal="center" vertical="center"/>
    </xf>
    <xf numFmtId="42" fontId="105" fillId="0" borderId="14" xfId="46" applyNumberFormat="1" applyFont="1" applyBorder="1" applyAlignment="1">
      <alignment horizontal="center" vertical="center"/>
    </xf>
    <xf numFmtId="0" fontId="134" fillId="0" borderId="22" xfId="37" applyFont="1" applyBorder="1" applyAlignment="1">
      <alignment horizontal="center" vertical="top"/>
    </xf>
    <xf numFmtId="0" fontId="41" fillId="0" borderId="0" xfId="37" applyFont="1" applyAlignment="1">
      <alignment horizontal="center"/>
    </xf>
    <xf numFmtId="0" fontId="96" fillId="0" borderId="12" xfId="37" applyFont="1" applyBorder="1" applyAlignment="1">
      <alignment horizontal="right" vertical="center" indent="1"/>
    </xf>
    <xf numFmtId="0" fontId="96" fillId="0" borderId="13" xfId="37" applyFont="1" applyBorder="1" applyAlignment="1">
      <alignment horizontal="right" vertical="center" indent="1"/>
    </xf>
    <xf numFmtId="0" fontId="96" fillId="0" borderId="14" xfId="37" applyFont="1" applyBorder="1" applyAlignment="1">
      <alignment horizontal="right" vertical="center" indent="1"/>
    </xf>
    <xf numFmtId="0" fontId="157" fillId="0" borderId="12" xfId="37" applyFont="1" applyBorder="1" applyAlignment="1">
      <alignment horizontal="left" vertical="top" wrapText="1"/>
    </xf>
    <xf numFmtId="0" fontId="157" fillId="0" borderId="13" xfId="37" applyFont="1" applyBorder="1" applyAlignment="1">
      <alignment horizontal="left" vertical="top" wrapText="1"/>
    </xf>
    <xf numFmtId="0" fontId="157" fillId="0" borderId="14" xfId="37" applyFont="1" applyBorder="1" applyAlignment="1">
      <alignment horizontal="left" vertical="top" wrapText="1"/>
    </xf>
    <xf numFmtId="0" fontId="98" fillId="0" borderId="18" xfId="37" applyFont="1" applyBorder="1" applyAlignment="1">
      <alignment horizontal="left" vertical="center" wrapText="1"/>
    </xf>
    <xf numFmtId="0" fontId="98" fillId="0" borderId="17" xfId="37" applyFont="1" applyBorder="1" applyAlignment="1">
      <alignment horizontal="left" vertical="center" wrapText="1"/>
    </xf>
    <xf numFmtId="0" fontId="98" fillId="0" borderId="19" xfId="37" applyFont="1" applyBorder="1" applyAlignment="1">
      <alignment horizontal="left" vertical="center" wrapText="1"/>
    </xf>
    <xf numFmtId="0" fontId="98" fillId="0" borderId="16" xfId="37" applyFont="1" applyBorder="1" applyAlignment="1">
      <alignment horizontal="left" vertical="center" wrapText="1"/>
    </xf>
    <xf numFmtId="0" fontId="98" fillId="0" borderId="11" xfId="37" applyFont="1" applyBorder="1" applyAlignment="1">
      <alignment horizontal="left" vertical="center" wrapText="1"/>
    </xf>
    <xf numFmtId="0" fontId="98" fillId="0" borderId="20" xfId="37" applyFont="1" applyBorder="1" applyAlignment="1">
      <alignment horizontal="left" vertical="center" wrapText="1"/>
    </xf>
    <xf numFmtId="0" fontId="102" fillId="0" borderId="47" xfId="37" applyFont="1" applyBorder="1" applyAlignment="1">
      <alignment horizontal="center" vertical="top"/>
    </xf>
    <xf numFmtId="0" fontId="102" fillId="0" borderId="15" xfId="37" applyFont="1" applyBorder="1" applyAlignment="1">
      <alignment horizontal="center" vertical="top"/>
    </xf>
    <xf numFmtId="2" fontId="171" fillId="28" borderId="12" xfId="0" applyNumberFormat="1" applyFont="1" applyFill="1" applyBorder="1" applyAlignment="1">
      <alignment horizontal="center" vertical="center" wrapText="1"/>
    </xf>
    <xf numFmtId="2" fontId="171" fillId="28" borderId="13" xfId="0" applyNumberFormat="1" applyFont="1" applyFill="1" applyBorder="1" applyAlignment="1">
      <alignment horizontal="center" vertical="center" wrapText="1"/>
    </xf>
    <xf numFmtId="2" fontId="171" fillId="28" borderId="14" xfId="0" applyNumberFormat="1" applyFont="1" applyFill="1" applyBorder="1" applyAlignment="1">
      <alignment horizontal="center" vertical="center" wrapText="1"/>
    </xf>
    <xf numFmtId="2" fontId="145" fillId="29" borderId="12" xfId="0" applyNumberFormat="1" applyFont="1" applyFill="1" applyBorder="1" applyAlignment="1">
      <alignment horizontal="center" vertical="center" wrapText="1"/>
    </xf>
    <xf numFmtId="2" fontId="145" fillId="29" borderId="13" xfId="0" applyNumberFormat="1" applyFont="1" applyFill="1" applyBorder="1" applyAlignment="1">
      <alignment horizontal="center" vertical="center" wrapText="1"/>
    </xf>
    <xf numFmtId="2" fontId="145" fillId="29" borderId="14" xfId="0" applyNumberFormat="1" applyFont="1" applyFill="1" applyBorder="1" applyAlignment="1">
      <alignment horizontal="center" vertical="center" wrapText="1"/>
    </xf>
    <xf numFmtId="2" fontId="89" fillId="29" borderId="18" xfId="0" applyNumberFormat="1" applyFont="1" applyFill="1" applyBorder="1" applyAlignment="1">
      <alignment horizontal="center" vertical="center"/>
    </xf>
    <xf numFmtId="2" fontId="89" fillId="29" borderId="19" xfId="0" applyNumberFormat="1" applyFont="1" applyFill="1" applyBorder="1" applyAlignment="1">
      <alignment horizontal="center" vertical="center"/>
    </xf>
    <xf numFmtId="2" fontId="89" fillId="29" borderId="34" xfId="0" applyNumberFormat="1" applyFont="1" applyFill="1" applyBorder="1" applyAlignment="1">
      <alignment horizontal="center" vertical="center"/>
    </xf>
    <xf numFmtId="2" fontId="89" fillId="29" borderId="33" xfId="0" applyNumberFormat="1" applyFont="1" applyFill="1" applyBorder="1" applyAlignment="1">
      <alignment horizontal="center" vertical="center"/>
    </xf>
    <xf numFmtId="2" fontId="89" fillId="29" borderId="16" xfId="0" applyNumberFormat="1" applyFont="1" applyFill="1" applyBorder="1" applyAlignment="1">
      <alignment horizontal="center" vertical="center"/>
    </xf>
    <xf numFmtId="2" fontId="89" fillId="29" borderId="20" xfId="0" applyNumberFormat="1" applyFont="1" applyFill="1" applyBorder="1" applyAlignment="1">
      <alignment horizontal="center" vertical="center"/>
    </xf>
    <xf numFmtId="2" fontId="84" fillId="27" borderId="10" xfId="0" applyNumberFormat="1" applyFont="1" applyFill="1" applyBorder="1" applyAlignment="1">
      <alignment horizontal="right" vertical="center" indent="1"/>
    </xf>
    <xf numFmtId="2" fontId="90" fillId="30" borderId="10" xfId="0" applyNumberFormat="1" applyFont="1" applyFill="1" applyBorder="1" applyAlignment="1">
      <alignment horizontal="right" vertical="center" indent="1"/>
    </xf>
    <xf numFmtId="2" fontId="170" fillId="28" borderId="12" xfId="0" applyNumberFormat="1" applyFont="1" applyFill="1" applyBorder="1" applyAlignment="1">
      <alignment horizontal="center" vertical="center"/>
    </xf>
    <xf numFmtId="2" fontId="170" fillId="28" borderId="14" xfId="0" applyNumberFormat="1" applyFont="1" applyFill="1" applyBorder="1" applyAlignment="1">
      <alignment horizontal="center" vertical="center"/>
    </xf>
    <xf numFmtId="2" fontId="83" fillId="27" borderId="10" xfId="0" applyNumberFormat="1" applyFont="1" applyFill="1" applyBorder="1" applyAlignment="1">
      <alignment horizontal="right" vertical="center" indent="1"/>
    </xf>
    <xf numFmtId="2" fontId="90" fillId="30" borderId="15" xfId="0" applyNumberFormat="1" applyFont="1" applyFill="1" applyBorder="1" applyAlignment="1">
      <alignment horizontal="right" vertical="center" indent="1"/>
    </xf>
    <xf numFmtId="2" fontId="90" fillId="28" borderId="12" xfId="0" applyNumberFormat="1" applyFont="1" applyFill="1" applyBorder="1" applyAlignment="1">
      <alignment horizontal="right" vertical="center" indent="1"/>
    </xf>
    <xf numFmtId="2" fontId="90" fillId="28" borderId="14" xfId="0" applyNumberFormat="1" applyFont="1" applyFill="1" applyBorder="1" applyAlignment="1">
      <alignment horizontal="right" vertical="center" indent="1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45" builtinId="3"/>
    <cellStyle name="Currency" xfId="46" builtinId="4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7000000}"/>
    <cellStyle name="Normal_pay 2008-09" xfId="38" xr:uid="{00000000-0005-0000-0000-000028000000}"/>
    <cellStyle name="Note" xfId="39" builtinId="10" customBuiltin="1"/>
    <cellStyle name="Output" xfId="40" builtinId="21" customBuiltin="1"/>
    <cellStyle name="Percent" xfId="44" builtinId="5"/>
    <cellStyle name="Title" xfId="41" builtinId="15" customBuiltin="1"/>
    <cellStyle name="Total" xfId="42" builtinId="25" customBuiltin="1"/>
    <cellStyle name="Warning Text" xfId="43" builtinId="11" customBuiltin="1"/>
  </cellStyles>
  <dxfs count="14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ndense val="0"/>
        <extend val="0"/>
        <color indexed="9"/>
      </font>
    </dxf>
    <dxf>
      <font>
        <color auto="1"/>
      </font>
      <fill>
        <patternFill>
          <bgColor rgb="FFFF99CC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0066CC"/>
      <color rgb="FF0000FF"/>
      <color rgb="FFFF99CC"/>
      <color rgb="FFFF66FF"/>
      <color rgb="FFCC9900"/>
      <color rgb="FFFF3300"/>
      <color rgb="FFD74C41"/>
      <color rgb="FF0060A8"/>
      <color rgb="FF33CCCC"/>
      <color rgb="FFFFFF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https://incometaxindia.gov.in/Pages/tools/house-rent-allowance-calculator.aspx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1142999</xdr:colOff>
      <xdr:row>4</xdr:row>
      <xdr:rowOff>104771</xdr:rowOff>
    </xdr:from>
    <xdr:to>
      <xdr:col>7</xdr:col>
      <xdr:colOff>523875</xdr:colOff>
      <xdr:row>10</xdr:row>
      <xdr:rowOff>142871</xdr:rowOff>
    </xdr:to>
    <xdr:sp macro="" textlink="">
      <xdr:nvSpPr>
        <xdr:cNvPr id="2" name="Moon 1">
          <a:extLst>
            <a:ext uri="{FF2B5EF4-FFF2-40B4-BE49-F238E27FC236}">
              <a16:creationId xmlns:a16="http://schemas.microsoft.com/office/drawing/2014/main" id="{7E274FF8-FAD4-48AC-8DC5-5810DE48B083}"/>
            </a:ext>
          </a:extLst>
        </xdr:cNvPr>
        <xdr:cNvSpPr/>
      </xdr:nvSpPr>
      <xdr:spPr>
        <a:xfrm rot="10800000">
          <a:off x="11601449" y="1247771"/>
          <a:ext cx="552451" cy="1209675"/>
        </a:xfrm>
        <a:prstGeom prst="moon">
          <a:avLst/>
        </a:prstGeom>
        <a:solidFill>
          <a:srgbClr val="CCFF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28575</xdr:colOff>
      <xdr:row>0</xdr:row>
      <xdr:rowOff>95250</xdr:rowOff>
    </xdr:from>
    <xdr:to>
      <xdr:col>16</xdr:col>
      <xdr:colOff>904874</xdr:colOff>
      <xdr:row>1</xdr:row>
      <xdr:rowOff>209550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6229350" y="95250"/>
          <a:ext cx="1924049" cy="35242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IN" sz="1250" b="1" i="1">
              <a:solidFill>
                <a:srgbClr val="FF0000"/>
              </a:solidFill>
              <a:latin typeface="+mj-lt"/>
              <a:cs typeface="Times New Roman" pitchFamily="18" charset="0"/>
            </a:rPr>
            <a:t>New Tax Regime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58742</xdr:colOff>
      <xdr:row>0</xdr:row>
      <xdr:rowOff>63500</xdr:rowOff>
    </xdr:from>
    <xdr:to>
      <xdr:col>16</xdr:col>
      <xdr:colOff>887416</xdr:colOff>
      <xdr:row>1</xdr:row>
      <xdr:rowOff>177800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6226180" y="63500"/>
          <a:ext cx="1876424" cy="35242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n-IN" sz="1250" b="1" i="1">
              <a:solidFill>
                <a:srgbClr val="FF0000"/>
              </a:solidFill>
              <a:latin typeface="+mj-lt"/>
              <a:cs typeface="Times New Roman" pitchFamily="18" charset="0"/>
            </a:rPr>
            <a:t>Old Tax Regime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309997</xdr:colOff>
      <xdr:row>5</xdr:row>
      <xdr:rowOff>292679</xdr:rowOff>
    </xdr:from>
    <xdr:to>
      <xdr:col>6</xdr:col>
      <xdr:colOff>957696</xdr:colOff>
      <xdr:row>12</xdr:row>
      <xdr:rowOff>359354</xdr:rowOff>
    </xdr:to>
    <xdr:sp macro="" textlink="">
      <xdr:nvSpPr>
        <xdr:cNvPr id="2" name="Sun 1">
          <a:extLst>
            <a:ext uri="{FF2B5EF4-FFF2-40B4-BE49-F238E27FC236}">
              <a16:creationId xmlns:a16="http://schemas.microsoft.com/office/drawing/2014/main" id="{5901CE4A-3600-47B3-860E-8912E14D4230}"/>
            </a:ext>
          </a:extLst>
        </xdr:cNvPr>
        <xdr:cNvSpPr/>
      </xdr:nvSpPr>
      <xdr:spPr>
        <a:xfrm>
          <a:off x="8051224" y="1929247"/>
          <a:ext cx="2292927" cy="2430607"/>
        </a:xfrm>
        <a:prstGeom prst="su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5</xdr:col>
      <xdr:colOff>247650</xdr:colOff>
      <xdr:row>1</xdr:row>
      <xdr:rowOff>309995</xdr:rowOff>
    </xdr:from>
    <xdr:to>
      <xdr:col>6</xdr:col>
      <xdr:colOff>970685</xdr:colOff>
      <xdr:row>4</xdr:row>
      <xdr:rowOff>91786</xdr:rowOff>
    </xdr:to>
    <xdr:sp macro="" textlink="">
      <xdr:nvSpPr>
        <xdr:cNvPr id="3" name="Flowchart: Alternate Process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96C6580-1EF2-4327-A200-0B16FC2DF083}"/>
            </a:ext>
          </a:extLst>
        </xdr:cNvPr>
        <xdr:cNvSpPr/>
      </xdr:nvSpPr>
      <xdr:spPr>
        <a:xfrm>
          <a:off x="8768195" y="907472"/>
          <a:ext cx="2368263" cy="1080655"/>
        </a:xfrm>
        <a:prstGeom prst="flowChartAlternateProcess">
          <a:avLst/>
        </a:prstGeom>
        <a:solidFill>
          <a:sysClr val="window" lastClr="FFFFFF"/>
        </a:solidFill>
        <a:ln w="25400" cap="flat" cmpd="sng" algn="ctr">
          <a:solidFill>
            <a:srgbClr val="F79646"/>
          </a:solidFill>
          <a:prstDash val="solid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IN" sz="1600" b="1" i="0" u="none" strike="noStrike" kern="0" cap="none" spc="0" normalizeH="0" baseline="0" noProof="0">
              <a:ln>
                <a:noFill/>
              </a:ln>
              <a:solidFill>
                <a:srgbClr val="7030A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Calculate</a:t>
          </a:r>
          <a:r>
            <a:rPr kumimoji="0" lang="en-IN" sz="1400" b="1" i="0" u="none" strike="noStrike" kern="0" cap="none" spc="0" normalizeH="0" baseline="0" noProof="0">
              <a:ln>
                <a:noFill/>
              </a:ln>
              <a:solidFill>
                <a:srgbClr val="7030A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IN" sz="1400" b="1" i="0" u="none" strike="noStrike" kern="0" cap="none" spc="0" normalizeH="0" baseline="0">
              <a:ln>
                <a:noFill/>
              </a:ln>
              <a:solidFill>
                <a:srgbClr val="7030A0"/>
              </a:solidFill>
              <a:effectLst/>
              <a:uLnTx/>
              <a:uFillTx/>
              <a:latin typeface="Calibri" panose="020F0502020204030204"/>
              <a:ea typeface="+mn-ea"/>
              <a:cs typeface="Mangal" panose="02040503050203030202" pitchFamily="18" charset="0"/>
            </a:rPr>
            <a:t>HRA Exemption </a:t>
          </a:r>
          <a:r>
            <a:rPr kumimoji="0" lang="hi-IN" sz="1400" b="1" i="0" u="none" strike="noStrike" kern="0" cap="none" spc="0" normalizeH="0" baseline="0" noProof="0">
              <a:ln>
                <a:noFill/>
              </a:ln>
              <a:solidFill>
                <a:srgbClr val="7030A0"/>
              </a:solidFill>
              <a:effectLst/>
              <a:uLnTx/>
              <a:uFillTx/>
              <a:latin typeface="Calibri" panose="020F0502020204030204"/>
              <a:ea typeface="+mn-ea"/>
              <a:cs typeface="Mangal" panose="02040503050203030202" pitchFamily="18" charset="0"/>
            </a:rPr>
            <a:t>Online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IN" sz="1400" b="1" i="0" u="none" strike="noStrike" kern="0" cap="none" spc="0" normalizeH="0" baseline="0" noProof="0">
              <a:ln>
                <a:noFill/>
              </a:ln>
              <a:solidFill>
                <a:srgbClr val="7030A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 </a:t>
          </a:r>
          <a:r>
            <a:rPr kumimoji="0" lang="en-IN" sz="1400" b="1" i="0" u="none" strike="noStrike" kern="0" cap="none" spc="0" normalizeH="0" baseline="0" noProof="0">
              <a:ln>
                <a:noFill/>
              </a:ln>
              <a:solidFill>
                <a:srgbClr val="C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Click Here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Relationship Id="rId4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Relationship Id="rId4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25"/>
  <sheetViews>
    <sheetView showGridLines="0" zoomScale="110" zoomScaleNormal="110" workbookViewId="0">
      <selection activeCell="B5" sqref="B5:P5"/>
    </sheetView>
  </sheetViews>
  <sheetFormatPr defaultColWidth="0" defaultRowHeight="12.75" zeroHeight="1"/>
  <cols>
    <col min="1" max="1" width="4" style="31" customWidth="1"/>
    <col min="2" max="2" width="4" style="33" customWidth="1"/>
    <col min="3" max="15" width="9.140625" customWidth="1"/>
    <col min="16" max="16" width="11.28515625" customWidth="1"/>
    <col min="17" max="17" width="3.5703125" customWidth="1"/>
    <col min="18" max="18" width="0" hidden="1" customWidth="1"/>
  </cols>
  <sheetData>
    <row r="1" spans="1:17" ht="20.25" customHeight="1" thickBot="1"/>
    <row r="2" spans="1:17" ht="25.5" customHeight="1">
      <c r="B2" s="204" t="s">
        <v>303</v>
      </c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6"/>
    </row>
    <row r="3" spans="1:17" ht="22.5">
      <c r="B3" s="207" t="s">
        <v>91</v>
      </c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9"/>
    </row>
    <row r="4" spans="1:17" ht="21" customHeight="1">
      <c r="B4" s="210" t="s">
        <v>121</v>
      </c>
      <c r="C4" s="211"/>
      <c r="D4" s="211"/>
      <c r="E4" s="211"/>
      <c r="F4" s="211"/>
      <c r="G4" s="211"/>
      <c r="H4" s="211"/>
      <c r="I4" s="211"/>
      <c r="J4" s="211"/>
      <c r="K4" s="211"/>
      <c r="L4" s="211"/>
      <c r="M4" s="211"/>
      <c r="N4" s="211"/>
      <c r="O4" s="211"/>
      <c r="P4" s="212"/>
    </row>
    <row r="5" spans="1:17" ht="21" customHeight="1">
      <c r="B5" s="248" t="s">
        <v>140</v>
      </c>
      <c r="C5" s="249"/>
      <c r="D5" s="249"/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50"/>
    </row>
    <row r="6" spans="1:17" ht="21" customHeight="1">
      <c r="B6" s="61">
        <v>1</v>
      </c>
      <c r="C6" s="251" t="s">
        <v>93</v>
      </c>
      <c r="D6" s="252"/>
      <c r="E6" s="252"/>
      <c r="F6" s="252"/>
      <c r="G6" s="252"/>
      <c r="H6" s="252"/>
      <c r="I6" s="252"/>
      <c r="J6" s="252"/>
      <c r="K6" s="252"/>
      <c r="L6" s="252"/>
      <c r="M6" s="252"/>
      <c r="N6" s="252"/>
      <c r="O6" s="252"/>
      <c r="P6" s="253"/>
    </row>
    <row r="7" spans="1:17" ht="21" customHeight="1">
      <c r="B7" s="57">
        <v>2</v>
      </c>
      <c r="C7" s="251" t="s">
        <v>147</v>
      </c>
      <c r="D7" s="252"/>
      <c r="E7" s="252"/>
      <c r="F7" s="252"/>
      <c r="G7" s="252"/>
      <c r="H7" s="252"/>
      <c r="I7" s="252"/>
      <c r="J7" s="252"/>
      <c r="K7" s="252"/>
      <c r="L7" s="252"/>
      <c r="M7" s="252"/>
      <c r="N7" s="252"/>
      <c r="O7" s="252"/>
      <c r="P7" s="253"/>
    </row>
    <row r="8" spans="1:17" s="55" customFormat="1" ht="18.75">
      <c r="A8" s="53"/>
      <c r="B8" s="213" t="s">
        <v>92</v>
      </c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O8" s="214"/>
      <c r="P8" s="215"/>
      <c r="Q8" s="54"/>
    </row>
    <row r="9" spans="1:17" s="55" customFormat="1" ht="18.75">
      <c r="A9" s="53"/>
      <c r="B9" s="58">
        <v>1</v>
      </c>
      <c r="C9" s="228" t="s">
        <v>146</v>
      </c>
      <c r="D9" s="228"/>
      <c r="E9" s="228"/>
      <c r="F9" s="228"/>
      <c r="G9" s="228"/>
      <c r="H9" s="228"/>
      <c r="I9" s="228"/>
      <c r="J9" s="228"/>
      <c r="K9" s="228"/>
      <c r="L9" s="228"/>
      <c r="M9" s="228"/>
      <c r="N9" s="228"/>
      <c r="O9" s="228"/>
      <c r="P9" s="229"/>
      <c r="Q9" s="56"/>
    </row>
    <row r="10" spans="1:17" ht="16.5">
      <c r="A10" s="33"/>
      <c r="B10" s="58">
        <v>2</v>
      </c>
      <c r="C10" s="256" t="s">
        <v>145</v>
      </c>
      <c r="D10" s="256"/>
      <c r="E10" s="256"/>
      <c r="F10" s="256"/>
      <c r="G10" s="256"/>
      <c r="H10" s="256"/>
      <c r="I10" s="256"/>
      <c r="J10" s="256"/>
      <c r="K10" s="256"/>
      <c r="L10" s="256"/>
      <c r="M10" s="256"/>
      <c r="N10" s="256"/>
      <c r="O10" s="256"/>
      <c r="P10" s="257"/>
    </row>
    <row r="11" spans="1:17" ht="16.5">
      <c r="A11" s="33"/>
      <c r="B11" s="58">
        <v>3</v>
      </c>
      <c r="C11" s="222" t="s">
        <v>122</v>
      </c>
      <c r="D11" s="223"/>
      <c r="E11" s="223"/>
      <c r="F11" s="223"/>
      <c r="G11" s="223"/>
      <c r="H11" s="223"/>
      <c r="I11" s="223"/>
      <c r="J11" s="223"/>
      <c r="K11" s="223"/>
      <c r="L11" s="223"/>
      <c r="M11" s="223"/>
      <c r="N11" s="223"/>
      <c r="O11" s="223"/>
      <c r="P11" s="224"/>
    </row>
    <row r="12" spans="1:17" ht="38.25" customHeight="1">
      <c r="A12" s="33"/>
      <c r="B12" s="58">
        <v>4</v>
      </c>
      <c r="C12" s="236" t="s">
        <v>141</v>
      </c>
      <c r="D12" s="237"/>
      <c r="E12" s="237"/>
      <c r="F12" s="237"/>
      <c r="G12" s="237"/>
      <c r="H12" s="237"/>
      <c r="I12" s="237"/>
      <c r="J12" s="237"/>
      <c r="K12" s="237"/>
      <c r="L12" s="237"/>
      <c r="M12" s="237"/>
      <c r="N12" s="237"/>
      <c r="O12" s="237"/>
      <c r="P12" s="238"/>
    </row>
    <row r="13" spans="1:17" ht="18.75" hidden="1">
      <c r="B13" s="59">
        <v>5</v>
      </c>
      <c r="C13" s="230"/>
      <c r="D13" s="231"/>
      <c r="E13" s="231"/>
      <c r="F13" s="231"/>
      <c r="G13" s="231"/>
      <c r="H13" s="231"/>
      <c r="I13" s="231"/>
      <c r="J13" s="231"/>
      <c r="K13" s="231"/>
      <c r="L13" s="231"/>
      <c r="M13" s="231"/>
      <c r="N13" s="231"/>
      <c r="O13" s="231"/>
      <c r="P13" s="232"/>
    </row>
    <row r="14" spans="1:17" ht="18.75" customHeight="1">
      <c r="B14" s="244">
        <v>5</v>
      </c>
      <c r="C14" s="239" t="s">
        <v>336</v>
      </c>
      <c r="D14" s="240"/>
      <c r="E14" s="240"/>
      <c r="F14" s="240"/>
      <c r="G14" s="240"/>
      <c r="H14" s="240"/>
      <c r="I14" s="240"/>
      <c r="J14" s="240"/>
      <c r="K14" s="240"/>
      <c r="L14" s="240"/>
      <c r="M14" s="240"/>
      <c r="N14" s="240"/>
      <c r="O14" s="240"/>
      <c r="P14" s="241"/>
    </row>
    <row r="15" spans="1:17" ht="36.75" customHeight="1">
      <c r="B15" s="245"/>
      <c r="C15" s="242"/>
      <c r="D15" s="242"/>
      <c r="E15" s="242"/>
      <c r="F15" s="242"/>
      <c r="G15" s="242"/>
      <c r="H15" s="242"/>
      <c r="I15" s="242"/>
      <c r="J15" s="242"/>
      <c r="K15" s="242"/>
      <c r="L15" s="242"/>
      <c r="M15" s="242"/>
      <c r="N15" s="242"/>
      <c r="O15" s="242"/>
      <c r="P15" s="243"/>
    </row>
    <row r="16" spans="1:17" ht="18.75">
      <c r="B16" s="216" t="s">
        <v>94</v>
      </c>
      <c r="C16" s="217"/>
      <c r="D16" s="217"/>
      <c r="E16" s="217"/>
      <c r="F16" s="217"/>
      <c r="G16" s="217"/>
      <c r="H16" s="217"/>
      <c r="I16" s="217"/>
      <c r="J16" s="217"/>
      <c r="K16" s="217"/>
      <c r="L16" s="217"/>
      <c r="M16" s="217"/>
      <c r="N16" s="217"/>
      <c r="O16" s="217"/>
      <c r="P16" s="218"/>
    </row>
    <row r="17" spans="1:16" ht="18.75">
      <c r="A17" s="32"/>
      <c r="B17" s="60"/>
      <c r="C17" s="254" t="s">
        <v>95</v>
      </c>
      <c r="D17" s="254"/>
      <c r="E17" s="254"/>
      <c r="F17" s="254"/>
      <c r="G17" s="254"/>
      <c r="H17" s="254"/>
      <c r="I17" s="254"/>
      <c r="J17" s="254"/>
      <c r="K17" s="254"/>
      <c r="L17" s="254"/>
      <c r="M17" s="254"/>
      <c r="N17" s="254"/>
      <c r="O17" s="254"/>
      <c r="P17" s="255"/>
    </row>
    <row r="18" spans="1:16" ht="18.75">
      <c r="B18" s="216" t="s">
        <v>142</v>
      </c>
      <c r="C18" s="217"/>
      <c r="D18" s="217"/>
      <c r="E18" s="217"/>
      <c r="F18" s="217"/>
      <c r="G18" s="217"/>
      <c r="H18" s="217"/>
      <c r="I18" s="217"/>
      <c r="J18" s="217"/>
      <c r="K18" s="217"/>
      <c r="L18" s="217"/>
      <c r="M18" s="217"/>
      <c r="N18" s="217"/>
      <c r="O18" s="217"/>
      <c r="P18" s="218"/>
    </row>
    <row r="19" spans="1:16" ht="18.75" customHeight="1">
      <c r="A19" s="32"/>
      <c r="B19" s="60"/>
      <c r="C19" s="246" t="s">
        <v>335</v>
      </c>
      <c r="D19" s="246"/>
      <c r="E19" s="246"/>
      <c r="F19" s="246"/>
      <c r="G19" s="246"/>
      <c r="H19" s="246"/>
      <c r="I19" s="246"/>
      <c r="J19" s="246"/>
      <c r="K19" s="246"/>
      <c r="L19" s="246"/>
      <c r="M19" s="246"/>
      <c r="N19" s="246"/>
      <c r="O19" s="246"/>
      <c r="P19" s="247"/>
    </row>
    <row r="20" spans="1:16" ht="18.75" customHeight="1">
      <c r="A20" s="32"/>
      <c r="B20" s="60"/>
      <c r="C20" s="246"/>
      <c r="D20" s="246"/>
      <c r="E20" s="246"/>
      <c r="F20" s="246"/>
      <c r="G20" s="246"/>
      <c r="H20" s="246"/>
      <c r="I20" s="246"/>
      <c r="J20" s="246"/>
      <c r="K20" s="246"/>
      <c r="L20" s="246"/>
      <c r="M20" s="246"/>
      <c r="N20" s="246"/>
      <c r="O20" s="246"/>
      <c r="P20" s="247"/>
    </row>
    <row r="21" spans="1:16" ht="18.75">
      <c r="B21" s="219" t="s">
        <v>96</v>
      </c>
      <c r="C21" s="220"/>
      <c r="D21" s="220"/>
      <c r="E21" s="220"/>
      <c r="F21" s="220"/>
      <c r="G21" s="220"/>
      <c r="H21" s="220"/>
      <c r="I21" s="220"/>
      <c r="J21" s="220"/>
      <c r="K21" s="220"/>
      <c r="L21" s="220"/>
      <c r="M21" s="220"/>
      <c r="N21" s="220"/>
      <c r="O21" s="220"/>
      <c r="P21" s="221"/>
    </row>
    <row r="22" spans="1:16" ht="39" customHeight="1">
      <c r="A22" s="32"/>
      <c r="B22" s="60"/>
      <c r="C22" s="225" t="s">
        <v>150</v>
      </c>
      <c r="D22" s="226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226"/>
      <c r="P22" s="227"/>
    </row>
    <row r="23" spans="1:16" ht="56.25" customHeight="1">
      <c r="B23" s="233" t="s">
        <v>151</v>
      </c>
      <c r="C23" s="234"/>
      <c r="D23" s="234"/>
      <c r="E23" s="234"/>
      <c r="F23" s="234"/>
      <c r="G23" s="234"/>
      <c r="H23" s="234"/>
      <c r="I23" s="234"/>
      <c r="J23" s="234"/>
      <c r="K23" s="234"/>
      <c r="L23" s="234"/>
      <c r="M23" s="234"/>
      <c r="N23" s="234"/>
      <c r="O23" s="234"/>
      <c r="P23" s="235"/>
    </row>
    <row r="24" spans="1:16" ht="73.5" customHeight="1" thickBot="1">
      <c r="B24" s="201" t="s">
        <v>300</v>
      </c>
      <c r="C24" s="202"/>
      <c r="D24" s="202"/>
      <c r="E24" s="202"/>
      <c r="F24" s="202"/>
      <c r="G24" s="202"/>
      <c r="H24" s="202"/>
      <c r="I24" s="202"/>
      <c r="J24" s="202"/>
      <c r="K24" s="202"/>
      <c r="L24" s="202"/>
      <c r="M24" s="202"/>
      <c r="N24" s="202"/>
      <c r="O24" s="202"/>
      <c r="P24" s="203"/>
    </row>
    <row r="25" spans="1:16" ht="18.75" customHeight="1"/>
  </sheetData>
  <sheetProtection algorithmName="SHA-512" hashValue="NmQw+5tCcYNoZ2KJrZ+VJ4COUwNqt+KREwl2pdi5WPJpzcKepWijfbjYvEs6UCG4gqLc6t3auN30iUX2DkibKQ==" saltValue="xCvwCQrWLh7i7+P/YURSlA==" spinCount="100000" sheet="1" objects="1" scenarios="1" selectLockedCells="1"/>
  <mergeCells count="22">
    <mergeCell ref="C19:P20"/>
    <mergeCell ref="B5:P5"/>
    <mergeCell ref="C7:P7"/>
    <mergeCell ref="C6:P6"/>
    <mergeCell ref="C17:P17"/>
    <mergeCell ref="C10:P10"/>
    <mergeCell ref="B24:P24"/>
    <mergeCell ref="B2:P2"/>
    <mergeCell ref="B3:P3"/>
    <mergeCell ref="B4:P4"/>
    <mergeCell ref="B8:P8"/>
    <mergeCell ref="B16:P16"/>
    <mergeCell ref="B21:P21"/>
    <mergeCell ref="C11:P11"/>
    <mergeCell ref="C22:P22"/>
    <mergeCell ref="C9:P9"/>
    <mergeCell ref="C13:P13"/>
    <mergeCell ref="B23:P23"/>
    <mergeCell ref="C12:P12"/>
    <mergeCell ref="C14:P15"/>
    <mergeCell ref="B14:B15"/>
    <mergeCell ref="B18:P18"/>
  </mergeCells>
  <printOptions horizontalCentered="1" verticalCentered="1"/>
  <pageMargins left="0.23622047244094491" right="0.15748031496062992" top="0.39370078740157483" bottom="0.3937007874015748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H26"/>
  <sheetViews>
    <sheetView zoomScale="120" zoomScaleNormal="120" zoomScaleSheetLayoutView="80" workbookViewId="0">
      <selection activeCell="E14" sqref="E14"/>
    </sheetView>
  </sheetViews>
  <sheetFormatPr defaultColWidth="0" defaultRowHeight="52.5" customHeight="1" zeroHeight="1"/>
  <cols>
    <col min="1" max="1" width="10.42578125" style="40" customWidth="1"/>
    <col min="2" max="2" width="57.42578125" style="40" bestFit="1" customWidth="1"/>
    <col min="3" max="3" width="39" style="40" customWidth="1"/>
    <col min="4" max="4" width="37" style="41" customWidth="1"/>
    <col min="5" max="5" width="30" style="40" customWidth="1"/>
    <col min="6" max="6" width="11" style="40" customWidth="1"/>
    <col min="7" max="7" width="9.140625" style="40" hidden="1" customWidth="1"/>
    <col min="8" max="8" width="10.5703125" style="40" hidden="1" customWidth="1"/>
    <col min="9" max="16384" width="9.140625" style="40" hidden="1"/>
  </cols>
  <sheetData>
    <row r="1" spans="1:8" ht="28.5">
      <c r="A1" s="52"/>
      <c r="B1" s="264" t="s">
        <v>130</v>
      </c>
      <c r="C1" s="264"/>
      <c r="D1" s="264"/>
      <c r="E1" s="264"/>
      <c r="F1" s="52"/>
      <c r="H1" s="161" t="s">
        <v>159</v>
      </c>
    </row>
    <row r="2" spans="1:8" ht="24" thickBot="1">
      <c r="A2" s="52"/>
      <c r="B2" s="265" t="s">
        <v>131</v>
      </c>
      <c r="C2" s="266"/>
      <c r="D2" s="266"/>
      <c r="E2" s="266"/>
      <c r="F2" s="52"/>
      <c r="H2" s="161" t="s">
        <v>160</v>
      </c>
    </row>
    <row r="3" spans="1:8" ht="21.75" customHeight="1">
      <c r="A3" s="52"/>
      <c r="B3" s="138" t="s">
        <v>123</v>
      </c>
      <c r="C3" s="262" t="s">
        <v>347</v>
      </c>
      <c r="D3" s="262"/>
      <c r="E3" s="263"/>
      <c r="F3" s="52"/>
      <c r="H3" s="161" t="s">
        <v>161</v>
      </c>
    </row>
    <row r="4" spans="1:8" ht="21.75" customHeight="1">
      <c r="A4" s="52"/>
      <c r="B4" s="139" t="s">
        <v>270</v>
      </c>
      <c r="C4" s="150" t="s">
        <v>139</v>
      </c>
      <c r="D4" s="132" t="s">
        <v>278</v>
      </c>
      <c r="E4" s="136" t="s">
        <v>348</v>
      </c>
      <c r="F4" s="52"/>
      <c r="H4" s="161" t="s">
        <v>162</v>
      </c>
    </row>
    <row r="5" spans="1:8" ht="21.75" customHeight="1">
      <c r="A5" s="52"/>
      <c r="B5" s="139" t="s">
        <v>124</v>
      </c>
      <c r="C5" s="150" t="s">
        <v>349</v>
      </c>
      <c r="D5" s="132" t="s">
        <v>279</v>
      </c>
      <c r="E5" s="136" t="s">
        <v>350</v>
      </c>
      <c r="F5" s="52"/>
      <c r="H5" s="161" t="s">
        <v>163</v>
      </c>
    </row>
    <row r="6" spans="1:8" ht="21.75" customHeight="1">
      <c r="A6" s="52"/>
      <c r="B6" s="139" t="s">
        <v>143</v>
      </c>
      <c r="C6" s="150" t="s">
        <v>168</v>
      </c>
      <c r="D6" s="132" t="s">
        <v>133</v>
      </c>
      <c r="E6" s="136" t="s">
        <v>132</v>
      </c>
      <c r="F6" s="52"/>
      <c r="H6" s="161" t="s">
        <v>164</v>
      </c>
    </row>
    <row r="7" spans="1:8" ht="21.75" customHeight="1">
      <c r="A7" s="52"/>
      <c r="B7" s="139" t="s">
        <v>271</v>
      </c>
      <c r="C7" s="150" t="s">
        <v>351</v>
      </c>
      <c r="D7" s="132" t="s">
        <v>125</v>
      </c>
      <c r="E7" s="133"/>
      <c r="F7" s="52"/>
      <c r="H7" s="161" t="s">
        <v>165</v>
      </c>
    </row>
    <row r="8" spans="1:8" ht="21.75" customHeight="1">
      <c r="A8" s="52"/>
      <c r="B8" s="140" t="s">
        <v>126</v>
      </c>
      <c r="C8" s="150"/>
      <c r="D8" s="134" t="s">
        <v>284</v>
      </c>
      <c r="E8" s="135"/>
      <c r="F8" s="52"/>
      <c r="G8" s="162" t="s">
        <v>157</v>
      </c>
      <c r="H8" s="161" t="s">
        <v>166</v>
      </c>
    </row>
    <row r="9" spans="1:8" ht="21.75" customHeight="1">
      <c r="A9" s="52"/>
      <c r="B9" s="139" t="s">
        <v>127</v>
      </c>
      <c r="C9" s="163">
        <v>3000</v>
      </c>
      <c r="D9" s="134" t="s">
        <v>285</v>
      </c>
      <c r="E9" s="136">
        <v>8696048748</v>
      </c>
      <c r="F9" s="52"/>
      <c r="G9" s="162">
        <v>0</v>
      </c>
      <c r="H9" s="161" t="s">
        <v>167</v>
      </c>
    </row>
    <row r="10" spans="1:8" ht="21.75" customHeight="1">
      <c r="A10" s="52"/>
      <c r="B10" s="139" t="s">
        <v>304</v>
      </c>
      <c r="C10" s="163">
        <v>35800</v>
      </c>
      <c r="D10" s="134" t="s">
        <v>341</v>
      </c>
      <c r="E10" s="137">
        <v>0.2</v>
      </c>
      <c r="F10" s="52"/>
      <c r="G10" s="162">
        <v>700</v>
      </c>
      <c r="H10" s="161" t="s">
        <v>168</v>
      </c>
    </row>
    <row r="11" spans="1:8" ht="21.75" customHeight="1">
      <c r="A11" s="52"/>
      <c r="B11" s="139" t="s">
        <v>305</v>
      </c>
      <c r="C11" s="150" t="s">
        <v>299</v>
      </c>
      <c r="D11" s="132" t="s">
        <v>286</v>
      </c>
      <c r="E11" s="136">
        <v>6</v>
      </c>
      <c r="F11" s="52"/>
      <c r="G11" s="162">
        <v>1400</v>
      </c>
      <c r="H11" s="161" t="s">
        <v>169</v>
      </c>
    </row>
    <row r="12" spans="1:8" ht="21.75" customHeight="1">
      <c r="A12" s="52"/>
      <c r="B12" s="153" t="s">
        <v>282</v>
      </c>
      <c r="C12" s="163">
        <v>0</v>
      </c>
      <c r="D12" s="132" t="s">
        <v>156</v>
      </c>
      <c r="E12" s="164">
        <v>0</v>
      </c>
      <c r="F12" s="52"/>
      <c r="G12" s="162">
        <v>2100</v>
      </c>
      <c r="H12" s="161" t="s">
        <v>170</v>
      </c>
    </row>
    <row r="13" spans="1:8" ht="21.75" customHeight="1">
      <c r="A13" s="52"/>
      <c r="B13" s="139" t="s">
        <v>128</v>
      </c>
      <c r="C13" s="136" t="s">
        <v>299</v>
      </c>
      <c r="D13" s="132" t="s">
        <v>277</v>
      </c>
      <c r="E13" s="136" t="s">
        <v>299</v>
      </c>
      <c r="F13" s="52"/>
      <c r="H13" s="161" t="s">
        <v>144</v>
      </c>
    </row>
    <row r="14" spans="1:8" ht="21.75" customHeight="1">
      <c r="A14" s="52"/>
      <c r="B14" s="172" t="s">
        <v>129</v>
      </c>
      <c r="C14" s="166" t="s">
        <v>138</v>
      </c>
      <c r="D14" s="167" t="s">
        <v>280</v>
      </c>
      <c r="E14" s="168">
        <v>620</v>
      </c>
      <c r="F14" s="52"/>
      <c r="H14" s="161" t="s">
        <v>171</v>
      </c>
    </row>
    <row r="15" spans="1:8" ht="49.5" customHeight="1" thickBot="1">
      <c r="A15" s="52"/>
      <c r="B15" s="258" t="s">
        <v>272</v>
      </c>
      <c r="C15" s="259"/>
      <c r="D15" s="259"/>
      <c r="E15" s="260"/>
      <c r="F15" s="52"/>
      <c r="H15" s="161" t="s">
        <v>172</v>
      </c>
    </row>
    <row r="16" spans="1:8" ht="56.25" customHeight="1">
      <c r="A16" s="52"/>
      <c r="B16" s="261"/>
      <c r="C16" s="261"/>
      <c r="D16" s="261"/>
      <c r="E16" s="261"/>
      <c r="F16" s="261"/>
      <c r="H16" s="161" t="s">
        <v>173</v>
      </c>
    </row>
    <row r="17" spans="2:8" ht="52.5" hidden="1" customHeight="1">
      <c r="B17" s="165"/>
      <c r="H17" s="161" t="s">
        <v>174</v>
      </c>
    </row>
    <row r="18" spans="2:8" ht="52.5" hidden="1" customHeight="1">
      <c r="B18" s="165"/>
      <c r="H18" s="161" t="s">
        <v>175</v>
      </c>
    </row>
    <row r="19" spans="2:8" ht="52.5" hidden="1" customHeight="1">
      <c r="B19" s="165"/>
      <c r="H19" s="161" t="s">
        <v>176</v>
      </c>
    </row>
    <row r="20" spans="2:8" ht="52.5" hidden="1" customHeight="1">
      <c r="B20" s="165"/>
      <c r="H20" s="161" t="s">
        <v>177</v>
      </c>
    </row>
    <row r="21" spans="2:8" ht="52.5" hidden="1" customHeight="1">
      <c r="B21" s="165"/>
      <c r="H21" s="161" t="s">
        <v>178</v>
      </c>
    </row>
    <row r="22" spans="2:8" ht="52.5" hidden="1" customHeight="1">
      <c r="B22" s="165"/>
      <c r="H22" s="161" t="s">
        <v>179</v>
      </c>
    </row>
    <row r="23" spans="2:8" ht="52.5" hidden="1" customHeight="1">
      <c r="B23" s="165"/>
      <c r="H23" s="161" t="s">
        <v>180</v>
      </c>
    </row>
    <row r="24" spans="2:8" ht="52.5" hidden="1" customHeight="1">
      <c r="B24" s="165"/>
      <c r="H24" s="161" t="s">
        <v>181</v>
      </c>
    </row>
    <row r="25" spans="2:8" ht="52.5" hidden="1" customHeight="1">
      <c r="B25" s="165"/>
      <c r="H25" s="161"/>
    </row>
    <row r="26" spans="2:8" ht="52.5" hidden="1" customHeight="1">
      <c r="B26" s="165"/>
    </row>
  </sheetData>
  <sheetProtection algorithmName="SHA-512" hashValue="yPjQBXP4Nte7E7BF4vteNUxYHTm3qa+Z/7M2WEYql2ghnEs+SKLsIIEVWTDpodp58CAc2Lk8gRecWugh5LRkQA==" saltValue="3YGwT+qK2QRwgAPuGCRVkQ==" spinCount="100000" sheet="1" objects="1" scenarios="1" selectLockedCells="1"/>
  <dataConsolidate/>
  <mergeCells count="5">
    <mergeCell ref="B15:E15"/>
    <mergeCell ref="B16:F16"/>
    <mergeCell ref="C3:E3"/>
    <mergeCell ref="B1:E1"/>
    <mergeCell ref="B2:E2"/>
  </mergeCells>
  <phoneticPr fontId="80" type="noConversion"/>
  <dataValidations count="7">
    <dataValidation type="list" allowBlank="1" showInputMessage="1" showErrorMessage="1" sqref="E13 C13:C14 C11" xr:uid="{00000000-0002-0000-0100-000000000000}">
      <formula1>"YES,NO"</formula1>
    </dataValidation>
    <dataValidation type="list" allowBlank="1" showInputMessage="1" showErrorMessage="1" sqref="E10" xr:uid="{00000000-0002-0000-0100-000001000000}">
      <formula1>"NA,10%,20%"</formula1>
    </dataValidation>
    <dataValidation type="list" allowBlank="1" showInputMessage="1" showErrorMessage="1" sqref="E6" xr:uid="{00000000-0002-0000-0100-000002000000}">
      <formula1>"State Service, Subordinate,Ministerial,Class IV"</formula1>
    </dataValidation>
    <dataValidation type="list" allowBlank="1" showInputMessage="1" showErrorMessage="1" sqref="E11" xr:uid="{00000000-0002-0000-0100-000003000000}">
      <formula1>"NA,4,5,6,7,8,9,10,11,12,1,2,3,"</formula1>
    </dataValidation>
    <dataValidation type="list" allowBlank="1" showInputMessage="1" showErrorMessage="1" sqref="E12:E13" xr:uid="{00000000-0002-0000-0100-000004000000}">
      <formula1>$G$9:$G$13</formula1>
    </dataValidation>
    <dataValidation type="list" allowBlank="1" showInputMessage="1" showErrorMessage="1" sqref="E14" xr:uid="{00000000-0002-0000-0100-000005000000}">
      <formula1>"NA,320,620,1000"</formula1>
    </dataValidation>
    <dataValidation type="list" allowBlank="1" showInputMessage="1" showErrorMessage="1" sqref="C6" xr:uid="{00000000-0002-0000-0100-000006000000}">
      <formula1>$H$1:$H$25</formula1>
    </dataValidation>
  </dataValidations>
  <printOptions horizontalCentered="1" verticalCentered="1"/>
  <pageMargins left="0.15748031496062992" right="0.23622047244094491" top="0.74803149606299213" bottom="0.74803149606299213" header="0.31496062992125984" footer="0.31496062992125984"/>
  <pageSetup paperSize="9" scale="8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0000FF"/>
    <pageSetUpPr fitToPage="1"/>
  </sheetPr>
  <dimension ref="A1:XFC34"/>
  <sheetViews>
    <sheetView showGridLines="0" zoomScale="110" zoomScaleNormal="110" zoomScaleSheetLayoutView="80" workbookViewId="0">
      <pane xSplit="4" ySplit="8" topLeftCell="E23" activePane="bottomRight" state="frozen"/>
      <selection pane="topRight" activeCell="E1" sqref="E1"/>
      <selection pane="bottomLeft" activeCell="A9" sqref="A9"/>
      <selection pane="bottomRight" activeCell="T21" sqref="T20:X21"/>
    </sheetView>
  </sheetViews>
  <sheetFormatPr defaultColWidth="0" defaultRowHeight="12.75" zeroHeight="1"/>
  <cols>
    <col min="1" max="1" width="0.42578125" style="21" customWidth="1"/>
    <col min="2" max="2" width="0.42578125" style="3" hidden="1" customWidth="1"/>
    <col min="3" max="3" width="14.7109375" style="3" customWidth="1"/>
    <col min="4" max="4" width="9.5703125" style="3" customWidth="1"/>
    <col min="5" max="5" width="9.28515625" style="3" customWidth="1"/>
    <col min="6" max="6" width="7.85546875" style="3" customWidth="1"/>
    <col min="7" max="7" width="6.28515625" style="3" customWidth="1"/>
    <col min="8" max="8" width="7.28515625" style="3" customWidth="1"/>
    <col min="9" max="9" width="6.5703125" style="3" customWidth="1"/>
    <col min="10" max="10" width="7.7109375" style="3" bestFit="1" customWidth="1"/>
    <col min="11" max="11" width="5.85546875" style="3" bestFit="1" customWidth="1"/>
    <col min="12" max="12" width="6" style="3" customWidth="1"/>
    <col min="13" max="13" width="9.85546875" style="3" customWidth="1"/>
    <col min="14" max="14" width="8.28515625" style="3" customWidth="1"/>
    <col min="15" max="15" width="6.42578125" style="3" hidden="1" customWidth="1"/>
    <col min="16" max="16" width="6.5703125" style="3" customWidth="1"/>
    <col min="17" max="17" width="7.5703125" style="3" customWidth="1"/>
    <col min="18" max="18" width="6" style="3" customWidth="1"/>
    <col min="19" max="19" width="6.85546875" style="3" customWidth="1"/>
    <col min="20" max="20" width="6.42578125" style="3" customWidth="1"/>
    <col min="21" max="21" width="7.42578125" style="3" bestFit="1" customWidth="1"/>
    <col min="22" max="22" width="5.5703125" style="3" bestFit="1" customWidth="1"/>
    <col min="23" max="23" width="6.42578125" style="3" hidden="1" customWidth="1"/>
    <col min="24" max="24" width="5.28515625" style="3" customWidth="1"/>
    <col min="25" max="25" width="6.28515625" style="3" customWidth="1"/>
    <col min="26" max="26" width="9.28515625" style="3" customWidth="1"/>
    <col min="27" max="27" width="10.5703125" style="3" customWidth="1"/>
    <col min="28" max="28" width="18.5703125" style="3" customWidth="1"/>
    <col min="29" max="29" width="0.42578125" style="21" customWidth="1"/>
    <col min="30" max="30" width="3.7109375" style="3" customWidth="1"/>
    <col min="31" max="16383" width="9.140625" style="3" hidden="1"/>
    <col min="16384" max="16384" width="0.28515625" style="3" hidden="1"/>
  </cols>
  <sheetData>
    <row r="1" spans="1:29" ht="2.25" customHeight="1">
      <c r="C1" s="14"/>
      <c r="D1" s="15"/>
      <c r="E1" s="15"/>
      <c r="F1" s="15"/>
      <c r="G1" s="15"/>
      <c r="H1" s="15"/>
      <c r="I1" s="15"/>
      <c r="J1" s="15"/>
      <c r="K1" s="16"/>
      <c r="L1" s="16"/>
      <c r="M1" s="17"/>
      <c r="N1" s="17"/>
      <c r="O1" s="17"/>
      <c r="P1" s="17"/>
      <c r="Q1" s="17"/>
      <c r="R1" s="17"/>
      <c r="S1" s="18"/>
      <c r="T1" s="15"/>
      <c r="U1" s="19"/>
      <c r="V1" s="19"/>
      <c r="W1" s="19"/>
      <c r="X1" s="19"/>
      <c r="Y1" s="19"/>
      <c r="Z1" s="20"/>
      <c r="AA1" s="21"/>
      <c r="AB1" s="21"/>
    </row>
    <row r="2" spans="1:29" ht="27">
      <c r="C2" s="271" t="str">
        <f>IF(Master!C3="","",CONCATENATE("Office of the"," ",Master!C3))</f>
        <v>Office of the ADJ 1, Bikaner</v>
      </c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271"/>
      <c r="X2" s="271"/>
      <c r="Y2" s="271"/>
      <c r="Z2" s="271"/>
      <c r="AA2" s="271"/>
      <c r="AB2" s="271"/>
    </row>
    <row r="3" spans="1:29" ht="24.75" customHeight="1">
      <c r="C3" s="272" t="s">
        <v>307</v>
      </c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  <c r="W3" s="272"/>
      <c r="X3" s="272"/>
      <c r="Y3" s="272"/>
      <c r="Z3" s="272"/>
      <c r="AA3" s="272"/>
      <c r="AB3" s="272"/>
    </row>
    <row r="4" spans="1:29" ht="6" customHeight="1"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</row>
    <row r="5" spans="1:29" s="88" customFormat="1" ht="21" customHeight="1">
      <c r="A5" s="87"/>
      <c r="C5" s="131" t="s">
        <v>24</v>
      </c>
      <c r="D5" s="270" t="str">
        <f>IF(Master!C5="","",Master!C5)</f>
        <v>Mahesh Mahala</v>
      </c>
      <c r="E5" s="270"/>
      <c r="F5" s="270"/>
      <c r="G5" s="270"/>
      <c r="H5" s="270"/>
      <c r="I5" s="275" t="s">
        <v>23</v>
      </c>
      <c r="J5" s="275"/>
      <c r="K5" s="268" t="str">
        <f>IF(Master!C7="","",Master!C7)</f>
        <v>CKOPM6881K</v>
      </c>
      <c r="L5" s="268"/>
      <c r="M5" s="268"/>
      <c r="N5" s="171"/>
      <c r="O5" s="143"/>
      <c r="P5" s="143"/>
      <c r="Q5" s="275" t="s">
        <v>87</v>
      </c>
      <c r="R5" s="275"/>
      <c r="S5" s="268" t="str">
        <f>IF(Master!C4="","",Master!C4)</f>
        <v>AAAAXXXXXA</v>
      </c>
      <c r="T5" s="268"/>
      <c r="U5" s="268"/>
      <c r="X5" s="93"/>
      <c r="Y5" s="274" t="s">
        <v>66</v>
      </c>
      <c r="Z5" s="274"/>
      <c r="AA5" s="273" t="str">
        <f>IF(Master!E7="","",Master!E7)</f>
        <v/>
      </c>
      <c r="AB5" s="273"/>
      <c r="AC5" s="87"/>
    </row>
    <row r="6" spans="1:29" s="88" customFormat="1" ht="21" customHeight="1" thickBot="1">
      <c r="A6" s="87"/>
      <c r="C6" s="89" t="s">
        <v>274</v>
      </c>
      <c r="D6" s="269" t="str">
        <f>IF(Master!C6="",Master!E5,IF(Master!E5="","",CONCATENATE(Master!E5," ","(",Master!C6,")")))</f>
        <v>Informatic Assistant (L-10)</v>
      </c>
      <c r="E6" s="269"/>
      <c r="F6" s="269"/>
      <c r="G6" s="269"/>
      <c r="H6" s="269"/>
      <c r="I6" s="267" t="s">
        <v>275</v>
      </c>
      <c r="J6" s="267"/>
      <c r="K6" s="269" t="str">
        <f>IF(Master!C8="","",Master!C8)</f>
        <v/>
      </c>
      <c r="L6" s="269"/>
      <c r="M6" s="269"/>
      <c r="N6" s="143"/>
      <c r="O6" s="143"/>
      <c r="Q6" s="267" t="str">
        <f>Master!D8</f>
        <v>GPF No :</v>
      </c>
      <c r="R6" s="267"/>
      <c r="S6" s="276" t="str">
        <f>IF(Master!E8="","",Master!E8)</f>
        <v/>
      </c>
      <c r="T6" s="276"/>
      <c r="U6" s="276"/>
      <c r="V6" s="276"/>
      <c r="W6" s="90"/>
      <c r="X6" s="90"/>
      <c r="Y6" s="274" t="s">
        <v>100</v>
      </c>
      <c r="Z6" s="274"/>
      <c r="AA6" s="273">
        <f>IF(Master!E9="","",Master!E9)</f>
        <v>8696048748</v>
      </c>
      <c r="AB6" s="273"/>
      <c r="AC6" s="87"/>
    </row>
    <row r="7" spans="1:29" s="43" customFormat="1" ht="114.75" customHeight="1">
      <c r="A7" s="42"/>
      <c r="C7" s="124" t="s">
        <v>11</v>
      </c>
      <c r="D7" s="125" t="s">
        <v>2</v>
      </c>
      <c r="E7" s="125" t="s">
        <v>21</v>
      </c>
      <c r="F7" s="125" t="s">
        <v>89</v>
      </c>
      <c r="G7" s="126" t="s">
        <v>20</v>
      </c>
      <c r="H7" s="126" t="s">
        <v>308</v>
      </c>
      <c r="I7" s="126" t="s">
        <v>64</v>
      </c>
      <c r="J7" s="126" t="s">
        <v>85</v>
      </c>
      <c r="K7" s="126" t="s">
        <v>314</v>
      </c>
      <c r="L7" s="120" t="s">
        <v>315</v>
      </c>
      <c r="M7" s="125" t="s">
        <v>62</v>
      </c>
      <c r="N7" s="125" t="s">
        <v>306</v>
      </c>
      <c r="O7" s="125" t="s">
        <v>309</v>
      </c>
      <c r="P7" s="125" t="s">
        <v>12</v>
      </c>
      <c r="Q7" s="125" t="s">
        <v>1</v>
      </c>
      <c r="R7" s="125" t="s">
        <v>281</v>
      </c>
      <c r="S7" s="125" t="s">
        <v>5</v>
      </c>
      <c r="T7" s="125" t="s">
        <v>84</v>
      </c>
      <c r="U7" s="125" t="s">
        <v>60</v>
      </c>
      <c r="V7" s="126" t="s">
        <v>293</v>
      </c>
      <c r="W7" s="126" t="s">
        <v>134</v>
      </c>
      <c r="X7" s="126" t="s">
        <v>342</v>
      </c>
      <c r="Y7" s="120" t="s">
        <v>343</v>
      </c>
      <c r="Z7" s="125" t="s">
        <v>61</v>
      </c>
      <c r="AA7" s="125" t="s">
        <v>86</v>
      </c>
      <c r="AB7" s="127" t="s">
        <v>63</v>
      </c>
      <c r="AC7" s="42"/>
    </row>
    <row r="8" spans="1:29" s="9" customFormat="1" ht="18" customHeight="1">
      <c r="A8" s="22"/>
      <c r="B8" s="9">
        <v>3</v>
      </c>
      <c r="C8" s="169">
        <v>45352</v>
      </c>
      <c r="D8" s="121">
        <f>Master!C10</f>
        <v>35800</v>
      </c>
      <c r="E8" s="129">
        <f>ROUND(50%*D8,0)</f>
        <v>17900</v>
      </c>
      <c r="F8" s="129">
        <f>IF(Master!$E$10="NA",0,IF(Master!$E$10=10%,ROUND(0.09*D8,0),ROUND(0.18*D8,0)))</f>
        <v>6444</v>
      </c>
      <c r="G8" s="129">
        <v>0</v>
      </c>
      <c r="H8" s="200">
        <f>IF(Master!E14="NA","",Master!E14)</f>
        <v>620</v>
      </c>
      <c r="I8" s="129">
        <v>0</v>
      </c>
      <c r="J8" s="129">
        <v>0</v>
      </c>
      <c r="K8" s="129"/>
      <c r="L8" s="129"/>
      <c r="M8" s="173">
        <f>SUM(D8:L8)</f>
        <v>60764</v>
      </c>
      <c r="N8" s="129">
        <v>6000</v>
      </c>
      <c r="O8" s="129">
        <v>0</v>
      </c>
      <c r="P8" s="129">
        <f>Master!$C$9</f>
        <v>3000</v>
      </c>
      <c r="Q8" s="129">
        <v>0</v>
      </c>
      <c r="R8" s="129">
        <v>440</v>
      </c>
      <c r="S8" s="129">
        <f>Master!$C$12</f>
        <v>0</v>
      </c>
      <c r="T8" s="129">
        <v>0</v>
      </c>
      <c r="U8" s="129">
        <v>0</v>
      </c>
      <c r="V8" s="129"/>
      <c r="W8" s="129"/>
      <c r="X8" s="129"/>
      <c r="Y8" s="130"/>
      <c r="Z8" s="123">
        <f t="shared" ref="Z8:Z27" si="0">SUM(N8:Y8)</f>
        <v>9440</v>
      </c>
      <c r="AA8" s="86">
        <f t="shared" ref="AA8:AA27" si="1">M8-Z8</f>
        <v>51324</v>
      </c>
      <c r="AB8" s="64"/>
      <c r="AC8" s="22"/>
    </row>
    <row r="9" spans="1:29" s="9" customFormat="1" ht="18" customHeight="1">
      <c r="A9" s="22"/>
      <c r="B9" s="9">
        <v>4</v>
      </c>
      <c r="C9" s="169">
        <v>45383</v>
      </c>
      <c r="D9" s="121">
        <f t="shared" ref="D9:D11" si="2">D8</f>
        <v>35800</v>
      </c>
      <c r="E9" s="129">
        <f t="shared" ref="E9:E15" si="3">ROUND(50%*D9,0)</f>
        <v>17900</v>
      </c>
      <c r="F9" s="129">
        <f>IF(Master!$E$10="NA",0,IF(Master!$E$10=10%,ROUND(0.09*D9,0),ROUND(0.18*D9,0)))</f>
        <v>6444</v>
      </c>
      <c r="G9" s="129">
        <f t="shared" ref="G9:I14" si="4">IF(G$8=0,0,G8)</f>
        <v>0</v>
      </c>
      <c r="H9" s="129">
        <f t="shared" ref="H9" si="5">IF(H$8=0,0,H8)</f>
        <v>620</v>
      </c>
      <c r="I9" s="129">
        <f t="shared" si="4"/>
        <v>0</v>
      </c>
      <c r="J9" s="129">
        <f>J8</f>
        <v>0</v>
      </c>
      <c r="K9" s="129"/>
      <c r="L9" s="129"/>
      <c r="M9" s="173">
        <f t="shared" ref="M9:M27" si="6">SUM(D9:L9)</f>
        <v>60764</v>
      </c>
      <c r="N9" s="129">
        <v>6000</v>
      </c>
      <c r="O9" s="129">
        <f>O8</f>
        <v>0</v>
      </c>
      <c r="P9" s="129">
        <f>Master!$C$9</f>
        <v>3000</v>
      </c>
      <c r="Q9" s="129">
        <f t="shared" ref="Q9:Q19" si="7">IF(Q$8=0,0,Q8)</f>
        <v>0</v>
      </c>
      <c r="R9" s="129">
        <v>440</v>
      </c>
      <c r="S9" s="129">
        <f>S8</f>
        <v>0</v>
      </c>
      <c r="T9" s="129">
        <f>Master!E12</f>
        <v>0</v>
      </c>
      <c r="U9" s="129">
        <f>U8</f>
        <v>0</v>
      </c>
      <c r="V9" s="129"/>
      <c r="W9" s="129"/>
      <c r="X9" s="129"/>
      <c r="Y9" s="129">
        <f t="shared" ref="Y9:Y19" si="8">Y8</f>
        <v>0</v>
      </c>
      <c r="Z9" s="123">
        <f t="shared" si="0"/>
        <v>9440</v>
      </c>
      <c r="AA9" s="86">
        <f t="shared" si="1"/>
        <v>51324</v>
      </c>
      <c r="AB9" s="64"/>
      <c r="AC9" s="22"/>
    </row>
    <row r="10" spans="1:29" s="9" customFormat="1" ht="18" customHeight="1">
      <c r="A10" s="22"/>
      <c r="B10" s="9">
        <v>5</v>
      </c>
      <c r="C10" s="169">
        <v>45413</v>
      </c>
      <c r="D10" s="121">
        <f t="shared" si="2"/>
        <v>35800</v>
      </c>
      <c r="E10" s="129">
        <f t="shared" si="3"/>
        <v>17900</v>
      </c>
      <c r="F10" s="129">
        <f>IF(Master!$E$10="NA",0,IF(Master!$E$10=10%,ROUND(0.09*D10,0),ROUND(0.18*D10,0)))</f>
        <v>6444</v>
      </c>
      <c r="G10" s="129">
        <f t="shared" si="4"/>
        <v>0</v>
      </c>
      <c r="H10" s="129">
        <f t="shared" ref="H10" si="9">IF(H$8=0,0,H9)</f>
        <v>620</v>
      </c>
      <c r="I10" s="129">
        <f t="shared" si="4"/>
        <v>0</v>
      </c>
      <c r="J10" s="129">
        <f t="shared" ref="J10:J19" si="10">J9</f>
        <v>0</v>
      </c>
      <c r="K10" s="129"/>
      <c r="L10" s="129"/>
      <c r="M10" s="173">
        <f t="shared" si="6"/>
        <v>60764</v>
      </c>
      <c r="N10" s="129">
        <v>6000</v>
      </c>
      <c r="O10" s="129">
        <f t="shared" ref="O10:O19" si="11">O9</f>
        <v>0</v>
      </c>
      <c r="P10" s="129">
        <f t="shared" ref="P10:P19" si="12">P9</f>
        <v>3000</v>
      </c>
      <c r="Q10" s="129">
        <f t="shared" si="7"/>
        <v>0</v>
      </c>
      <c r="R10" s="129">
        <v>440</v>
      </c>
      <c r="S10" s="129">
        <f t="shared" ref="S10:S19" si="13">S9</f>
        <v>0</v>
      </c>
      <c r="T10" s="129">
        <v>0</v>
      </c>
      <c r="U10" s="129">
        <f t="shared" ref="U10:U19" si="14">U9</f>
        <v>0</v>
      </c>
      <c r="V10" s="129"/>
      <c r="W10" s="129"/>
      <c r="X10" s="129"/>
      <c r="Y10" s="129">
        <f t="shared" si="8"/>
        <v>0</v>
      </c>
      <c r="Z10" s="123">
        <f t="shared" si="0"/>
        <v>9440</v>
      </c>
      <c r="AA10" s="86">
        <f t="shared" si="1"/>
        <v>51324</v>
      </c>
      <c r="AB10" s="64"/>
      <c r="AC10" s="22"/>
    </row>
    <row r="11" spans="1:29" s="9" customFormat="1" ht="18" customHeight="1">
      <c r="A11" s="22"/>
      <c r="B11" s="9">
        <v>6</v>
      </c>
      <c r="C11" s="169">
        <v>45444</v>
      </c>
      <c r="D11" s="121">
        <f t="shared" si="2"/>
        <v>35800</v>
      </c>
      <c r="E11" s="129">
        <f t="shared" si="3"/>
        <v>17900</v>
      </c>
      <c r="F11" s="129">
        <f>IF(Master!$E$10="NA",0,IF(Master!$E$10=10%,ROUND(0.09*D11,0),ROUND(0.18*D11,0)))</f>
        <v>6444</v>
      </c>
      <c r="G11" s="129">
        <f t="shared" si="4"/>
        <v>0</v>
      </c>
      <c r="H11" s="129">
        <f t="shared" ref="H11" si="15">IF(H$8=0,0,H10)</f>
        <v>620</v>
      </c>
      <c r="I11" s="129">
        <f t="shared" si="4"/>
        <v>0</v>
      </c>
      <c r="J11" s="129">
        <f t="shared" si="10"/>
        <v>0</v>
      </c>
      <c r="K11" s="129"/>
      <c r="L11" s="129"/>
      <c r="M11" s="173">
        <f t="shared" si="6"/>
        <v>60764</v>
      </c>
      <c r="N11" s="129">
        <v>6000</v>
      </c>
      <c r="O11" s="129">
        <f t="shared" si="11"/>
        <v>0</v>
      </c>
      <c r="P11" s="129">
        <f t="shared" si="12"/>
        <v>3000</v>
      </c>
      <c r="Q11" s="129">
        <f t="shared" si="7"/>
        <v>0</v>
      </c>
      <c r="R11" s="129">
        <v>440</v>
      </c>
      <c r="S11" s="129">
        <f t="shared" si="13"/>
        <v>0</v>
      </c>
      <c r="T11" s="129">
        <v>0</v>
      </c>
      <c r="U11" s="129">
        <f t="shared" si="14"/>
        <v>0</v>
      </c>
      <c r="V11" s="129"/>
      <c r="W11" s="129"/>
      <c r="X11" s="129">
        <v>0</v>
      </c>
      <c r="Y11" s="129">
        <f t="shared" si="8"/>
        <v>0</v>
      </c>
      <c r="Z11" s="123">
        <f t="shared" si="0"/>
        <v>9440</v>
      </c>
      <c r="AA11" s="86">
        <f t="shared" si="1"/>
        <v>51324</v>
      </c>
      <c r="AB11" s="64"/>
      <c r="AC11" s="22"/>
    </row>
    <row r="12" spans="1:29" s="9" customFormat="1" ht="18" customHeight="1">
      <c r="A12" s="22"/>
      <c r="B12" s="9">
        <v>7</v>
      </c>
      <c r="C12" s="169">
        <v>45474</v>
      </c>
      <c r="D12" s="121">
        <f>MROUND(ROUND(1.03*D11,0),100)</f>
        <v>36900</v>
      </c>
      <c r="E12" s="129">
        <f t="shared" si="3"/>
        <v>18450</v>
      </c>
      <c r="F12" s="129">
        <f>IF(Master!$E$10="NA",0,IF(Master!$E$10=10%,ROUND(0.09*D12,0),ROUND(0.18*D12,0)))</f>
        <v>6642</v>
      </c>
      <c r="G12" s="129">
        <f>IF(G$8=0,0,G11)</f>
        <v>0</v>
      </c>
      <c r="H12" s="129">
        <f>IF(H$8=0,0,H11)</f>
        <v>620</v>
      </c>
      <c r="I12" s="129">
        <f>IF(I$8=0,0,I11)</f>
        <v>0</v>
      </c>
      <c r="J12" s="129">
        <f t="shared" si="10"/>
        <v>0</v>
      </c>
      <c r="K12" s="129"/>
      <c r="L12" s="129"/>
      <c r="M12" s="173">
        <f t="shared" si="6"/>
        <v>62612</v>
      </c>
      <c r="N12" s="129">
        <v>6000</v>
      </c>
      <c r="O12" s="129">
        <f>O11</f>
        <v>0</v>
      </c>
      <c r="P12" s="129">
        <f>P11</f>
        <v>3000</v>
      </c>
      <c r="Q12" s="129">
        <f t="shared" si="7"/>
        <v>0</v>
      </c>
      <c r="R12" s="129">
        <v>658</v>
      </c>
      <c r="S12" s="129">
        <f>S11</f>
        <v>0</v>
      </c>
      <c r="T12" s="129">
        <v>0</v>
      </c>
      <c r="U12" s="129">
        <f t="shared" si="14"/>
        <v>0</v>
      </c>
      <c r="V12" s="129"/>
      <c r="W12" s="129"/>
      <c r="X12" s="129"/>
      <c r="Y12" s="129">
        <f t="shared" si="8"/>
        <v>0</v>
      </c>
      <c r="Z12" s="123">
        <f t="shared" si="0"/>
        <v>9658</v>
      </c>
      <c r="AA12" s="86">
        <f t="shared" si="1"/>
        <v>52954</v>
      </c>
      <c r="AB12" s="64"/>
      <c r="AC12" s="22"/>
    </row>
    <row r="13" spans="1:29" s="9" customFormat="1" ht="18" customHeight="1">
      <c r="A13" s="22"/>
      <c r="B13" s="9">
        <v>8</v>
      </c>
      <c r="C13" s="169">
        <v>45505</v>
      </c>
      <c r="D13" s="121">
        <f t="shared" ref="D13:D19" si="16">D12</f>
        <v>36900</v>
      </c>
      <c r="E13" s="129">
        <f t="shared" si="3"/>
        <v>18450</v>
      </c>
      <c r="F13" s="129">
        <f>IF(Master!$E$10="NA",0,IF(Master!$E$10=10%,ROUND(0.09*D13,0),ROUND(0.18*D13,0)))</f>
        <v>6642</v>
      </c>
      <c r="G13" s="129">
        <f t="shared" si="4"/>
        <v>0</v>
      </c>
      <c r="H13" s="129">
        <f t="shared" ref="H13" si="17">IF(H$8=0,0,H12)</f>
        <v>620</v>
      </c>
      <c r="I13" s="129">
        <f t="shared" si="4"/>
        <v>0</v>
      </c>
      <c r="J13" s="129">
        <f t="shared" si="10"/>
        <v>0</v>
      </c>
      <c r="K13" s="129"/>
      <c r="L13" s="129"/>
      <c r="M13" s="173">
        <f t="shared" si="6"/>
        <v>62612</v>
      </c>
      <c r="N13" s="129">
        <v>6000</v>
      </c>
      <c r="O13" s="129">
        <f t="shared" si="11"/>
        <v>0</v>
      </c>
      <c r="P13" s="129">
        <f t="shared" si="12"/>
        <v>3000</v>
      </c>
      <c r="Q13" s="129">
        <f t="shared" si="7"/>
        <v>0</v>
      </c>
      <c r="R13" s="129">
        <v>658</v>
      </c>
      <c r="S13" s="129">
        <f t="shared" si="13"/>
        <v>0</v>
      </c>
      <c r="T13" s="129">
        <v>0</v>
      </c>
      <c r="U13" s="129">
        <f t="shared" si="14"/>
        <v>0</v>
      </c>
      <c r="V13" s="129"/>
      <c r="W13" s="129"/>
      <c r="X13" s="129"/>
      <c r="Y13" s="129">
        <f t="shared" si="8"/>
        <v>0</v>
      </c>
      <c r="Z13" s="123">
        <f t="shared" si="0"/>
        <v>9658</v>
      </c>
      <c r="AA13" s="86">
        <f t="shared" si="1"/>
        <v>52954</v>
      </c>
      <c r="AB13" s="64"/>
      <c r="AC13" s="22"/>
    </row>
    <row r="14" spans="1:29" s="9" customFormat="1" ht="18" customHeight="1">
      <c r="A14" s="22"/>
      <c r="B14" s="9">
        <v>9</v>
      </c>
      <c r="C14" s="169">
        <v>45536</v>
      </c>
      <c r="D14" s="121">
        <f t="shared" si="16"/>
        <v>36900</v>
      </c>
      <c r="E14" s="129">
        <f t="shared" si="3"/>
        <v>18450</v>
      </c>
      <c r="F14" s="129">
        <f>IF(Master!$E$10="NA",0,IF(Master!$E$10=10%,ROUND(0.09*D14,0),ROUND(0.18*D14,0)))</f>
        <v>6642</v>
      </c>
      <c r="G14" s="129">
        <f t="shared" si="4"/>
        <v>0</v>
      </c>
      <c r="H14" s="129">
        <f t="shared" ref="H14" si="18">IF(H$8=0,0,H13)</f>
        <v>620</v>
      </c>
      <c r="I14" s="129">
        <f t="shared" si="4"/>
        <v>0</v>
      </c>
      <c r="J14" s="129">
        <f t="shared" si="10"/>
        <v>0</v>
      </c>
      <c r="K14" s="129"/>
      <c r="L14" s="129"/>
      <c r="M14" s="173">
        <f t="shared" si="6"/>
        <v>62612</v>
      </c>
      <c r="N14" s="129">
        <v>6000</v>
      </c>
      <c r="O14" s="129">
        <f t="shared" si="11"/>
        <v>0</v>
      </c>
      <c r="P14" s="129">
        <f t="shared" si="12"/>
        <v>3000</v>
      </c>
      <c r="Q14" s="129">
        <f t="shared" si="7"/>
        <v>0</v>
      </c>
      <c r="R14" s="129">
        <v>658</v>
      </c>
      <c r="S14" s="129">
        <f t="shared" si="13"/>
        <v>0</v>
      </c>
      <c r="T14" s="129">
        <v>0</v>
      </c>
      <c r="U14" s="129">
        <f t="shared" si="14"/>
        <v>0</v>
      </c>
      <c r="V14" s="129"/>
      <c r="W14" s="129"/>
      <c r="X14" s="129"/>
      <c r="Y14" s="129">
        <f t="shared" si="8"/>
        <v>0</v>
      </c>
      <c r="Z14" s="123">
        <f t="shared" si="0"/>
        <v>9658</v>
      </c>
      <c r="AA14" s="86">
        <f t="shared" si="1"/>
        <v>52954</v>
      </c>
      <c r="AB14" s="64"/>
      <c r="AC14" s="22"/>
    </row>
    <row r="15" spans="1:29" s="9" customFormat="1" ht="18" customHeight="1">
      <c r="A15" s="22"/>
      <c r="B15" s="9">
        <v>10</v>
      </c>
      <c r="C15" s="169">
        <v>45566</v>
      </c>
      <c r="D15" s="121">
        <f t="shared" si="16"/>
        <v>36900</v>
      </c>
      <c r="E15" s="129">
        <f t="shared" si="3"/>
        <v>18450</v>
      </c>
      <c r="F15" s="129">
        <f>IF(Master!$E$10="NA",0,IF(Master!$E$10=10%,ROUND(0.09*D15,0),ROUND(0.18*D15,0)))</f>
        <v>6642</v>
      </c>
      <c r="G15" s="129">
        <f t="shared" ref="G15:I19" si="19">IF(G$8=0,0,G14)</f>
        <v>0</v>
      </c>
      <c r="H15" s="129">
        <f t="shared" ref="H15" si="20">IF(H$8=0,0,H14)</f>
        <v>620</v>
      </c>
      <c r="I15" s="129">
        <f t="shared" si="19"/>
        <v>0</v>
      </c>
      <c r="J15" s="129">
        <f t="shared" si="10"/>
        <v>0</v>
      </c>
      <c r="K15" s="129"/>
      <c r="L15" s="129"/>
      <c r="M15" s="173">
        <f t="shared" si="6"/>
        <v>62612</v>
      </c>
      <c r="N15" s="129">
        <v>6000</v>
      </c>
      <c r="O15" s="129">
        <f t="shared" si="11"/>
        <v>0</v>
      </c>
      <c r="P15" s="129">
        <f t="shared" si="12"/>
        <v>3000</v>
      </c>
      <c r="Q15" s="129">
        <f t="shared" si="7"/>
        <v>0</v>
      </c>
      <c r="R15" s="129">
        <v>658</v>
      </c>
      <c r="S15" s="129">
        <f t="shared" si="13"/>
        <v>0</v>
      </c>
      <c r="T15" s="129">
        <v>0</v>
      </c>
      <c r="U15" s="129">
        <f t="shared" si="14"/>
        <v>0</v>
      </c>
      <c r="V15" s="129"/>
      <c r="W15" s="129"/>
      <c r="X15" s="129"/>
      <c r="Y15" s="129">
        <f t="shared" si="8"/>
        <v>0</v>
      </c>
      <c r="Z15" s="123">
        <f t="shared" si="0"/>
        <v>9658</v>
      </c>
      <c r="AA15" s="86">
        <f t="shared" si="1"/>
        <v>52954</v>
      </c>
      <c r="AB15" s="64"/>
      <c r="AC15" s="22"/>
    </row>
    <row r="16" spans="1:29" s="9" customFormat="1" ht="18" customHeight="1">
      <c r="A16" s="22"/>
      <c r="B16" s="9">
        <v>11</v>
      </c>
      <c r="C16" s="169">
        <v>45597</v>
      </c>
      <c r="D16" s="121">
        <f t="shared" si="16"/>
        <v>36900</v>
      </c>
      <c r="E16" s="129">
        <f>ROUND(53%*D16,0)</f>
        <v>19557</v>
      </c>
      <c r="F16" s="129">
        <f>IF(Master!$E$10="NA",0,IF(Master!$E$10=10%,ROUND(10%*D16,0),ROUND(20%*D16,0)))</f>
        <v>7380</v>
      </c>
      <c r="G16" s="129">
        <f t="shared" si="19"/>
        <v>0</v>
      </c>
      <c r="H16" s="129">
        <f t="shared" ref="H16" si="21">IF(H$8=0,0,H15)</f>
        <v>620</v>
      </c>
      <c r="I16" s="129">
        <f t="shared" si="19"/>
        <v>0</v>
      </c>
      <c r="J16" s="129">
        <f t="shared" si="10"/>
        <v>0</v>
      </c>
      <c r="K16" s="129"/>
      <c r="L16" s="129"/>
      <c r="M16" s="173">
        <f t="shared" si="6"/>
        <v>64457</v>
      </c>
      <c r="N16" s="129">
        <v>6000</v>
      </c>
      <c r="O16" s="129">
        <f t="shared" si="11"/>
        <v>0</v>
      </c>
      <c r="P16" s="129">
        <f t="shared" si="12"/>
        <v>3000</v>
      </c>
      <c r="Q16" s="129">
        <f t="shared" si="7"/>
        <v>0</v>
      </c>
      <c r="R16" s="129">
        <v>658</v>
      </c>
      <c r="S16" s="129">
        <f t="shared" si="13"/>
        <v>0</v>
      </c>
      <c r="T16" s="129">
        <v>0</v>
      </c>
      <c r="U16" s="129">
        <f t="shared" si="14"/>
        <v>0</v>
      </c>
      <c r="V16" s="129"/>
      <c r="W16" s="129"/>
      <c r="X16" s="129"/>
      <c r="Y16" s="129">
        <f t="shared" si="8"/>
        <v>0</v>
      </c>
      <c r="Z16" s="123">
        <f t="shared" si="0"/>
        <v>9658</v>
      </c>
      <c r="AA16" s="86">
        <f t="shared" si="1"/>
        <v>54799</v>
      </c>
      <c r="AB16" s="64"/>
      <c r="AC16" s="22"/>
    </row>
    <row r="17" spans="1:33" s="9" customFormat="1" ht="18" customHeight="1">
      <c r="A17" s="22"/>
      <c r="B17" s="9">
        <v>12</v>
      </c>
      <c r="C17" s="169">
        <v>45627</v>
      </c>
      <c r="D17" s="121">
        <f t="shared" si="16"/>
        <v>36900</v>
      </c>
      <c r="E17" s="129">
        <f t="shared" ref="E17:E19" si="22">ROUND(53%*D17,0)</f>
        <v>19557</v>
      </c>
      <c r="F17" s="129">
        <f>IF(Master!$E$10="NA",0,IF(Master!$E$10=10%,ROUND(10%*D17,0),ROUND(20%*D17,0)))</f>
        <v>7380</v>
      </c>
      <c r="G17" s="129">
        <f t="shared" si="19"/>
        <v>0</v>
      </c>
      <c r="H17" s="129">
        <f t="shared" ref="H17" si="23">IF(H$8=0,0,H16)</f>
        <v>620</v>
      </c>
      <c r="I17" s="129">
        <f t="shared" si="19"/>
        <v>0</v>
      </c>
      <c r="J17" s="129">
        <f t="shared" si="10"/>
        <v>0</v>
      </c>
      <c r="K17" s="129"/>
      <c r="L17" s="129"/>
      <c r="M17" s="173">
        <f t="shared" si="6"/>
        <v>64457</v>
      </c>
      <c r="N17" s="129">
        <v>6000</v>
      </c>
      <c r="O17" s="129">
        <f t="shared" si="11"/>
        <v>0</v>
      </c>
      <c r="P17" s="129">
        <f t="shared" si="12"/>
        <v>3000</v>
      </c>
      <c r="Q17" s="129">
        <f t="shared" si="7"/>
        <v>0</v>
      </c>
      <c r="R17" s="129">
        <v>658</v>
      </c>
      <c r="S17" s="129">
        <f t="shared" si="13"/>
        <v>0</v>
      </c>
      <c r="T17" s="129">
        <v>0</v>
      </c>
      <c r="U17" s="129">
        <f t="shared" si="14"/>
        <v>0</v>
      </c>
      <c r="V17" s="129"/>
      <c r="W17" s="149"/>
      <c r="X17" s="129"/>
      <c r="Y17" s="129">
        <f t="shared" si="8"/>
        <v>0</v>
      </c>
      <c r="Z17" s="123">
        <f t="shared" si="0"/>
        <v>9658</v>
      </c>
      <c r="AA17" s="86">
        <f t="shared" si="1"/>
        <v>54799</v>
      </c>
      <c r="AB17" s="64"/>
      <c r="AC17" s="22"/>
    </row>
    <row r="18" spans="1:33" s="9" customFormat="1" ht="18" customHeight="1">
      <c r="A18" s="22"/>
      <c r="B18" s="9">
        <v>1</v>
      </c>
      <c r="C18" s="169">
        <v>45658</v>
      </c>
      <c r="D18" s="121">
        <f t="shared" si="16"/>
        <v>36900</v>
      </c>
      <c r="E18" s="129">
        <f t="shared" si="22"/>
        <v>19557</v>
      </c>
      <c r="F18" s="129">
        <f>IF(Master!$E$10="NA",0,IF(Master!$E$10=10%,ROUND(10%*D18,0),ROUND(20%*D18,0)))</f>
        <v>7380</v>
      </c>
      <c r="G18" s="129">
        <f t="shared" si="19"/>
        <v>0</v>
      </c>
      <c r="H18" s="129">
        <f t="shared" ref="H18" si="24">IF(H$8=0,0,H17)</f>
        <v>620</v>
      </c>
      <c r="I18" s="129">
        <f t="shared" si="19"/>
        <v>0</v>
      </c>
      <c r="J18" s="129">
        <f t="shared" si="10"/>
        <v>0</v>
      </c>
      <c r="K18" s="129"/>
      <c r="L18" s="129"/>
      <c r="M18" s="173">
        <f t="shared" si="6"/>
        <v>64457</v>
      </c>
      <c r="N18" s="129">
        <v>6000</v>
      </c>
      <c r="O18" s="129">
        <f t="shared" si="11"/>
        <v>0</v>
      </c>
      <c r="P18" s="129">
        <f t="shared" si="12"/>
        <v>3000</v>
      </c>
      <c r="Q18" s="129">
        <f t="shared" si="7"/>
        <v>0</v>
      </c>
      <c r="R18" s="129">
        <v>658</v>
      </c>
      <c r="S18" s="129">
        <f t="shared" si="13"/>
        <v>0</v>
      </c>
      <c r="T18" s="129"/>
      <c r="U18" s="129">
        <f t="shared" si="14"/>
        <v>0</v>
      </c>
      <c r="V18" s="129"/>
      <c r="W18" s="129"/>
      <c r="X18" s="129"/>
      <c r="Y18" s="129">
        <f t="shared" si="8"/>
        <v>0</v>
      </c>
      <c r="Z18" s="123">
        <f t="shared" si="0"/>
        <v>9658</v>
      </c>
      <c r="AA18" s="86">
        <f t="shared" si="1"/>
        <v>54799</v>
      </c>
      <c r="AB18" s="64"/>
      <c r="AC18" s="22"/>
    </row>
    <row r="19" spans="1:33" s="9" customFormat="1" ht="18" customHeight="1">
      <c r="A19" s="22"/>
      <c r="B19" s="9">
        <v>2</v>
      </c>
      <c r="C19" s="169">
        <v>45689</v>
      </c>
      <c r="D19" s="121">
        <f t="shared" si="16"/>
        <v>36900</v>
      </c>
      <c r="E19" s="129">
        <f t="shared" si="22"/>
        <v>19557</v>
      </c>
      <c r="F19" s="129">
        <f>IF(Master!$E$10="NA",0,IF(Master!$E$10=10%,ROUND(10%*D19,0),ROUND(20%*D19,0)))</f>
        <v>7380</v>
      </c>
      <c r="G19" s="129">
        <f t="shared" si="19"/>
        <v>0</v>
      </c>
      <c r="H19" s="129">
        <f t="shared" ref="H19" si="25">IF(H$8=0,0,H18)</f>
        <v>620</v>
      </c>
      <c r="I19" s="129">
        <f t="shared" si="19"/>
        <v>0</v>
      </c>
      <c r="J19" s="129">
        <f t="shared" si="10"/>
        <v>0</v>
      </c>
      <c r="K19" s="129"/>
      <c r="L19" s="129"/>
      <c r="M19" s="173">
        <f t="shared" si="6"/>
        <v>64457</v>
      </c>
      <c r="N19" s="129">
        <v>6000</v>
      </c>
      <c r="O19" s="129">
        <f t="shared" si="11"/>
        <v>0</v>
      </c>
      <c r="P19" s="129">
        <f t="shared" si="12"/>
        <v>3000</v>
      </c>
      <c r="Q19" s="129">
        <f t="shared" si="7"/>
        <v>0</v>
      </c>
      <c r="R19" s="129">
        <v>658</v>
      </c>
      <c r="S19" s="129">
        <f t="shared" si="13"/>
        <v>0</v>
      </c>
      <c r="T19" s="129">
        <v>0</v>
      </c>
      <c r="U19" s="129">
        <f t="shared" si="14"/>
        <v>0</v>
      </c>
      <c r="V19" s="129"/>
      <c r="W19" s="129"/>
      <c r="X19" s="129"/>
      <c r="Y19" s="129">
        <f t="shared" si="8"/>
        <v>0</v>
      </c>
      <c r="Z19" s="123">
        <f t="shared" si="0"/>
        <v>9658</v>
      </c>
      <c r="AA19" s="86">
        <f t="shared" si="1"/>
        <v>54799</v>
      </c>
      <c r="AB19" s="64"/>
      <c r="AC19" s="22"/>
    </row>
    <row r="20" spans="1:33" s="9" customFormat="1" ht="30" customHeight="1">
      <c r="A20" s="22"/>
      <c r="C20" s="174" t="s">
        <v>313</v>
      </c>
      <c r="D20" s="121"/>
      <c r="E20" s="129">
        <f>(ROUND(D8*50%,0)-ROUND(D8*46%,0))*2</f>
        <v>2864</v>
      </c>
      <c r="F20" s="129"/>
      <c r="G20" s="129"/>
      <c r="H20" s="170"/>
      <c r="I20" s="148"/>
      <c r="J20" s="129"/>
      <c r="K20" s="129"/>
      <c r="L20" s="129"/>
      <c r="M20" s="173">
        <f t="shared" si="6"/>
        <v>2864</v>
      </c>
      <c r="N20" s="129">
        <f>E20</f>
        <v>2864</v>
      </c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3">
        <f t="shared" si="0"/>
        <v>2864</v>
      </c>
      <c r="AA20" s="86">
        <f t="shared" si="1"/>
        <v>0</v>
      </c>
      <c r="AB20" s="64"/>
      <c r="AC20" s="22"/>
    </row>
    <row r="21" spans="1:33" s="9" customFormat="1" ht="30" customHeight="1">
      <c r="A21" s="22"/>
      <c r="C21" s="174" t="s">
        <v>312</v>
      </c>
      <c r="D21" s="160"/>
      <c r="E21" s="129">
        <f>AE25</f>
        <v>4428</v>
      </c>
      <c r="F21" s="129"/>
      <c r="G21" s="129"/>
      <c r="H21" s="170"/>
      <c r="I21" s="148"/>
      <c r="J21" s="129"/>
      <c r="K21" s="129"/>
      <c r="L21" s="129"/>
      <c r="M21" s="173">
        <f t="shared" si="6"/>
        <v>4428</v>
      </c>
      <c r="N21" s="129">
        <f>E21</f>
        <v>4428</v>
      </c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3">
        <f t="shared" si="0"/>
        <v>4428</v>
      </c>
      <c r="AA21" s="86">
        <f t="shared" si="1"/>
        <v>0</v>
      </c>
      <c r="AB21" s="64"/>
      <c r="AC21" s="22"/>
      <c r="AE21" s="9">
        <f>ROUND(D12*3%,0)</f>
        <v>1107</v>
      </c>
      <c r="AF21" s="9">
        <f>ROUND(AE21*10%,0)</f>
        <v>111</v>
      </c>
      <c r="AG21" s="9">
        <f>AE21-AF21</f>
        <v>996</v>
      </c>
    </row>
    <row r="22" spans="1:33" s="9" customFormat="1" ht="30" customHeight="1">
      <c r="A22" s="22"/>
      <c r="C22" s="174" t="s">
        <v>310</v>
      </c>
      <c r="D22" s="121">
        <v>18450</v>
      </c>
      <c r="E22" s="129">
        <f>IF(AND(Master!E11&gt;3,Master!E11&lt;11),ROUND(GA55A!D22*50%,0),IF(AND(Master!E11&gt;10,Master!E11&lt;13),ROUND(GA55A!D22*53%,0),ROUND(GA55A!D22*53%,0)))</f>
        <v>9225</v>
      </c>
      <c r="F22" s="160"/>
      <c r="G22" s="129"/>
      <c r="H22" s="170"/>
      <c r="I22" s="148"/>
      <c r="J22" s="129"/>
      <c r="K22" s="129"/>
      <c r="L22" s="129"/>
      <c r="M22" s="173">
        <f t="shared" si="6"/>
        <v>27675</v>
      </c>
      <c r="N22" s="148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3">
        <f t="shared" si="0"/>
        <v>0</v>
      </c>
      <c r="AA22" s="86">
        <f t="shared" si="1"/>
        <v>27675</v>
      </c>
      <c r="AB22" s="64"/>
      <c r="AC22" s="22"/>
      <c r="AE22" s="9">
        <f>ROUND(D13*3%,0)</f>
        <v>1107</v>
      </c>
      <c r="AF22" s="9">
        <f t="shared" ref="AF22:AF23" si="26">ROUND(AE22*10%,0)</f>
        <v>111</v>
      </c>
      <c r="AG22" s="9">
        <f t="shared" ref="AG22:AG23" si="27">AE22-AF22</f>
        <v>996</v>
      </c>
    </row>
    <row r="23" spans="1:33" s="9" customFormat="1" ht="30" customHeight="1">
      <c r="A23" s="22"/>
      <c r="C23" s="174" t="s">
        <v>311</v>
      </c>
      <c r="D23" s="148"/>
      <c r="E23" s="129"/>
      <c r="F23" s="129"/>
      <c r="G23" s="129"/>
      <c r="H23" s="170"/>
      <c r="I23" s="148"/>
      <c r="J23" s="129"/>
      <c r="K23" s="121">
        <f>IF(Master!C13="YES",6774,0)</f>
        <v>6774</v>
      </c>
      <c r="L23" s="129"/>
      <c r="M23" s="173">
        <f t="shared" si="6"/>
        <v>6774</v>
      </c>
      <c r="N23" s="129">
        <f>IF(K23="","",ROUND((K23*25%),0))</f>
        <v>1694</v>
      </c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3">
        <f t="shared" si="0"/>
        <v>1694</v>
      </c>
      <c r="AA23" s="86">
        <f t="shared" si="1"/>
        <v>5080</v>
      </c>
      <c r="AB23" s="64"/>
      <c r="AC23" s="22"/>
      <c r="AE23" s="9">
        <f>ROUND(D14*3%,0)</f>
        <v>1107</v>
      </c>
      <c r="AF23" s="9">
        <f t="shared" si="26"/>
        <v>111</v>
      </c>
      <c r="AG23" s="9">
        <f t="shared" si="27"/>
        <v>996</v>
      </c>
    </row>
    <row r="24" spans="1:33" s="9" customFormat="1" ht="30" customHeight="1">
      <c r="A24" s="22"/>
      <c r="C24" s="174" t="s">
        <v>152</v>
      </c>
      <c r="D24" s="121"/>
      <c r="E24" s="129"/>
      <c r="F24" s="129"/>
      <c r="G24" s="129"/>
      <c r="H24" s="170"/>
      <c r="I24" s="148"/>
      <c r="J24" s="129"/>
      <c r="K24" s="129"/>
      <c r="L24" s="129"/>
      <c r="M24" s="173">
        <f t="shared" si="6"/>
        <v>0</v>
      </c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  <c r="Z24" s="123">
        <f t="shared" si="0"/>
        <v>0</v>
      </c>
      <c r="AA24" s="86">
        <f t="shared" si="1"/>
        <v>0</v>
      </c>
      <c r="AB24" s="64"/>
      <c r="AC24" s="22"/>
      <c r="AE24" s="9">
        <f>ROUND(D15*3%,0)</f>
        <v>1107</v>
      </c>
    </row>
    <row r="25" spans="1:33" s="9" customFormat="1" ht="30" customHeight="1">
      <c r="A25" s="22"/>
      <c r="C25" s="174" t="s">
        <v>301</v>
      </c>
      <c r="D25" s="121"/>
      <c r="E25" s="129" t="str">
        <f>IF(Master!$C$11="NO","",IF(AND(Master!$E$11&gt;6,Master!$E$11&lt;11),ROUND(D22*3%,0),""))</f>
        <v/>
      </c>
      <c r="F25" s="129"/>
      <c r="G25" s="129"/>
      <c r="H25" s="170"/>
      <c r="I25" s="148"/>
      <c r="J25" s="129"/>
      <c r="K25" s="129"/>
      <c r="L25" s="129"/>
      <c r="M25" s="173">
        <f t="shared" si="6"/>
        <v>0</v>
      </c>
      <c r="N25" s="129" t="str">
        <f t="shared" ref="N25" si="28">E25</f>
        <v/>
      </c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3">
        <f t="shared" si="0"/>
        <v>0</v>
      </c>
      <c r="AA25" s="86">
        <f t="shared" si="1"/>
        <v>0</v>
      </c>
      <c r="AB25" s="64"/>
      <c r="AC25" s="22"/>
      <c r="AE25" s="9">
        <f>SUM(AE21:AE24)</f>
        <v>4428</v>
      </c>
      <c r="AF25" s="9">
        <f>SUM(AF21:AF24)</f>
        <v>333</v>
      </c>
      <c r="AG25" s="9">
        <f>SUM(AG21:AG24)</f>
        <v>2988</v>
      </c>
    </row>
    <row r="26" spans="1:33" s="9" customFormat="1" ht="30" customHeight="1">
      <c r="A26" s="22"/>
      <c r="C26" s="174" t="s">
        <v>182</v>
      </c>
      <c r="D26" s="121"/>
      <c r="E26" s="129"/>
      <c r="F26" s="129"/>
      <c r="G26" s="129"/>
      <c r="H26" s="170"/>
      <c r="I26" s="148"/>
      <c r="J26" s="129"/>
      <c r="K26" s="129"/>
      <c r="L26" s="129"/>
      <c r="M26" s="173">
        <f t="shared" si="6"/>
        <v>0</v>
      </c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3">
        <f t="shared" si="0"/>
        <v>0</v>
      </c>
      <c r="AA26" s="86">
        <f t="shared" si="1"/>
        <v>0</v>
      </c>
      <c r="AB26" s="64"/>
      <c r="AC26" s="22"/>
      <c r="AE26" s="9">
        <f>IF(Master!C11="YES",IF(AND(Master!E11&gt;6,Master!E11&lt;10),ROUND(D22*3%,0),0))</f>
        <v>0</v>
      </c>
    </row>
    <row r="27" spans="1:33" s="9" customFormat="1" ht="30" customHeight="1">
      <c r="A27" s="22"/>
      <c r="C27" s="174" t="s">
        <v>183</v>
      </c>
      <c r="D27" s="121"/>
      <c r="E27" s="129"/>
      <c r="F27" s="129"/>
      <c r="G27" s="129"/>
      <c r="H27" s="170"/>
      <c r="I27" s="148"/>
      <c r="J27" s="129"/>
      <c r="K27" s="129"/>
      <c r="L27" s="129"/>
      <c r="M27" s="173">
        <f t="shared" si="6"/>
        <v>0</v>
      </c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3">
        <f t="shared" si="0"/>
        <v>0</v>
      </c>
      <c r="AA27" s="86">
        <f t="shared" si="1"/>
        <v>0</v>
      </c>
      <c r="AB27" s="64"/>
      <c r="AC27" s="22"/>
    </row>
    <row r="28" spans="1:33" s="10" customFormat="1" ht="81" customHeight="1" thickBot="1">
      <c r="A28" s="23"/>
      <c r="C28" s="85" t="s">
        <v>51</v>
      </c>
      <c r="D28" s="122">
        <f t="shared" ref="D28:P28" si="29">SUM(D8:D27)</f>
        <v>456850</v>
      </c>
      <c r="E28" s="128">
        <f>SUM(E8:E27)</f>
        <v>240145</v>
      </c>
      <c r="F28" s="128">
        <f>SUM(F8:F27)</f>
        <v>81864</v>
      </c>
      <c r="G28" s="128">
        <f t="shared" si="29"/>
        <v>0</v>
      </c>
      <c r="H28" s="128">
        <f t="shared" si="29"/>
        <v>7440</v>
      </c>
      <c r="I28" s="128">
        <f t="shared" si="29"/>
        <v>0</v>
      </c>
      <c r="J28" s="128">
        <f t="shared" si="29"/>
        <v>0</v>
      </c>
      <c r="K28" s="128">
        <f t="shared" si="29"/>
        <v>6774</v>
      </c>
      <c r="L28" s="128">
        <f t="shared" si="29"/>
        <v>0</v>
      </c>
      <c r="M28" s="84">
        <f>SUM(M8:M27)</f>
        <v>793073</v>
      </c>
      <c r="N28" s="128">
        <f t="shared" si="29"/>
        <v>80986</v>
      </c>
      <c r="O28" s="128">
        <f t="shared" si="29"/>
        <v>0</v>
      </c>
      <c r="P28" s="128">
        <f t="shared" si="29"/>
        <v>36000</v>
      </c>
      <c r="Q28" s="128">
        <f>SUM(Q8:Q27)</f>
        <v>0</v>
      </c>
      <c r="R28" s="128">
        <f t="shared" ref="R28:Y28" si="30">SUM(R8:R27)</f>
        <v>7024</v>
      </c>
      <c r="S28" s="128">
        <f t="shared" si="30"/>
        <v>0</v>
      </c>
      <c r="T28" s="128">
        <f t="shared" si="30"/>
        <v>0</v>
      </c>
      <c r="U28" s="128">
        <f t="shared" si="30"/>
        <v>0</v>
      </c>
      <c r="V28" s="128">
        <f t="shared" si="30"/>
        <v>0</v>
      </c>
      <c r="W28" s="128">
        <f t="shared" si="30"/>
        <v>0</v>
      </c>
      <c r="X28" s="128">
        <f t="shared" si="30"/>
        <v>0</v>
      </c>
      <c r="Y28" s="128">
        <f t="shared" si="30"/>
        <v>0</v>
      </c>
      <c r="Z28" s="122">
        <f t="shared" ref="Z28:AA28" si="31">SUM(Z8:Z27)</f>
        <v>124010</v>
      </c>
      <c r="AA28" s="84">
        <f t="shared" si="31"/>
        <v>669063</v>
      </c>
      <c r="AB28" s="81"/>
      <c r="AC28" s="23"/>
    </row>
    <row r="29" spans="1:33" s="4" customFormat="1">
      <c r="A29" s="24"/>
      <c r="AC29" s="24"/>
    </row>
    <row r="30" spans="1:33" s="4" customFormat="1">
      <c r="A30" s="24"/>
      <c r="AC30" s="24"/>
    </row>
    <row r="31" spans="1:33" s="4" customFormat="1">
      <c r="A31" s="24"/>
      <c r="AC31" s="24"/>
    </row>
    <row r="32" spans="1:33" s="83" customFormat="1" ht="20.25">
      <c r="A32" s="82"/>
      <c r="E32" s="141" t="s">
        <v>52</v>
      </c>
      <c r="AA32" s="141" t="s">
        <v>53</v>
      </c>
      <c r="AC32" s="82"/>
    </row>
    <row r="33" spans="4:30" ht="17.25">
      <c r="D33" s="83"/>
      <c r="E33" s="155" t="str">
        <f>CONCATENATE("(",Master!C5,")")</f>
        <v>(Mahesh Mahala)</v>
      </c>
      <c r="F33" s="151"/>
      <c r="G33" s="151"/>
      <c r="H33" s="151"/>
      <c r="I33" s="151"/>
      <c r="J33" s="151"/>
      <c r="K33" s="151"/>
      <c r="L33" s="151"/>
      <c r="M33" s="277" t="s">
        <v>88</v>
      </c>
      <c r="N33" s="277"/>
      <c r="O33" s="277"/>
      <c r="P33" s="277"/>
      <c r="Q33" s="277"/>
      <c r="R33" s="151"/>
      <c r="S33" s="151"/>
      <c r="T33" s="152"/>
      <c r="U33" s="152"/>
      <c r="V33" s="152"/>
      <c r="W33" s="151"/>
      <c r="X33" s="151"/>
      <c r="Y33" s="151"/>
      <c r="Z33" s="151"/>
      <c r="AA33" s="155" t="str">
        <f>IF(Master!E4="","",CONCATENATE("(",Master!E4,")"))</f>
        <v>(Ms Vamita Singh)</v>
      </c>
      <c r="AB33" s="151"/>
    </row>
    <row r="34" spans="4:30" s="21" customFormat="1" ht="3" customHeight="1">
      <c r="AD34" s="3"/>
    </row>
  </sheetData>
  <sheetProtection algorithmName="SHA-512" hashValue="4M3Y5ONRhUl8SHeBMb2zvtKSxXGGeUHrOOoevXDL7i5em1+H7QddSck5AL/4QIUVQ8sZ1hS3v7G5lWFci8xrTA==" saltValue="sEvBhV7BZ7dgpEJQZo9pLw==" spinCount="100000" sheet="1" objects="1" scenarios="1" formatColumns="0" selectLockedCell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17">
    <mergeCell ref="Y6:Z6"/>
    <mergeCell ref="AA6:AB6"/>
    <mergeCell ref="Q6:R6"/>
    <mergeCell ref="S6:V6"/>
    <mergeCell ref="M33:Q33"/>
    <mergeCell ref="C2:AB2"/>
    <mergeCell ref="C3:AB3"/>
    <mergeCell ref="AA5:AB5"/>
    <mergeCell ref="Y5:Z5"/>
    <mergeCell ref="Q5:R5"/>
    <mergeCell ref="S5:U5"/>
    <mergeCell ref="I5:J5"/>
    <mergeCell ref="I6:J6"/>
    <mergeCell ref="K5:M5"/>
    <mergeCell ref="K6:M6"/>
    <mergeCell ref="D5:H5"/>
    <mergeCell ref="D6:H6"/>
  </mergeCells>
  <phoneticPr fontId="0" type="noConversion"/>
  <conditionalFormatting sqref="H9:H19 E23:G23 K23 D24:G27">
    <cfRule type="cellIs" dxfId="13" priority="1" stopIfTrue="1" operator="equal">
      <formula>0</formula>
    </cfRule>
  </conditionalFormatting>
  <conditionalFormatting sqref="I8:R19 M8:M27">
    <cfRule type="cellIs" dxfId="12" priority="2" stopIfTrue="1" operator="equal">
      <formula>0</formula>
    </cfRule>
  </conditionalFormatting>
  <conditionalFormatting sqref="R8:X8 D8:D20 E8:G21 X8:X22 R9:W16 X9:Y19 R17:V17 R18:W19 J20:Y21 D22:E22 G22 J22:M22 O22:Y22 J23:Y27">
    <cfRule type="cellIs" dxfId="11" priority="11" stopIfTrue="1" operator="equal">
      <formula>0</formula>
    </cfRule>
  </conditionalFormatting>
  <dataValidations disablePrompts="1" count="2">
    <dataValidation type="list" allowBlank="1" showInputMessage="1" showErrorMessage="1" sqref="Z1 K1" xr:uid="{00000000-0002-0000-0200-000000000000}">
      <formula1>"Yes,No"</formula1>
    </dataValidation>
    <dataValidation type="list" allowBlank="1" showInputMessage="1" showErrorMessage="1" sqref="S1" xr:uid="{00000000-0002-0000-0200-000001000000}">
      <formula1>"4,5,6,7,8,9,10,11,12,1,2,3"</formula1>
    </dataValidation>
  </dataValidations>
  <printOptions horizontalCentered="1"/>
  <pageMargins left="0.23622047244094491" right="0.19685039370078741" top="0.27559055118110237" bottom="0.15748031496062992" header="0.15748031496062992" footer="0.15748031496062992"/>
  <pageSetup paperSize="9" scale="70" orientation="landscape" blackAndWhite="1" r:id="rId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">
    <tabColor rgb="FFFFFF00"/>
  </sheetPr>
  <dimension ref="A1:DT578"/>
  <sheetViews>
    <sheetView tabSelected="1" zoomScale="110" zoomScaleNormal="110" workbookViewId="0">
      <selection activeCell="F8" sqref="F8"/>
    </sheetView>
  </sheetViews>
  <sheetFormatPr defaultColWidth="0" defaultRowHeight="15.75" zeroHeight="1"/>
  <cols>
    <col min="1" max="1" width="9" style="1" customWidth="1"/>
    <col min="2" max="2" width="55.42578125" style="1" customWidth="1"/>
    <col min="3" max="3" width="15.5703125" style="1" customWidth="1"/>
    <col min="4" max="4" width="0.5703125" style="1" customWidth="1"/>
    <col min="5" max="5" width="72.85546875" style="1" customWidth="1"/>
    <col min="6" max="6" width="13.42578125" style="1" customWidth="1"/>
    <col min="7" max="7" width="17.5703125" style="99" customWidth="1"/>
    <col min="8" max="8" width="9" style="1" customWidth="1"/>
    <col min="9" max="9" width="12" style="1" hidden="1" customWidth="1"/>
    <col min="10" max="10" width="8.5703125" style="38" hidden="1" customWidth="1"/>
    <col min="11" max="11" width="12.140625" style="38" hidden="1" customWidth="1"/>
    <col min="12" max="12" width="12.42578125" style="38" hidden="1" customWidth="1"/>
    <col min="13" max="13" width="11.5703125" style="38" hidden="1" customWidth="1"/>
    <col min="14" max="14" width="5.7109375" style="1" hidden="1" customWidth="1"/>
    <col min="15" max="15" width="4.85546875" style="38" hidden="1" customWidth="1"/>
    <col min="16" max="16" width="7.85546875" style="38" hidden="1" customWidth="1"/>
    <col min="17" max="17" width="10" style="38" hidden="1" customWidth="1"/>
    <col min="18" max="18" width="9.28515625" style="38" hidden="1" customWidth="1"/>
    <col min="19" max="19" width="11.7109375" style="38" hidden="1" customWidth="1"/>
    <col min="20" max="20" width="7.140625" style="38" hidden="1" customWidth="1"/>
    <col min="21" max="24" width="9.140625" hidden="1" customWidth="1"/>
    <col min="25" max="25" width="5.7109375" style="38" hidden="1" customWidth="1"/>
    <col min="26" max="26" width="6" style="38" hidden="1" customWidth="1"/>
    <col min="27" max="27" width="8" style="38" hidden="1" customWidth="1"/>
    <col min="28" max="28" width="7" style="38" hidden="1" customWidth="1"/>
    <col min="29" max="29" width="6.5703125" style="38" hidden="1" customWidth="1"/>
    <col min="30" max="30" width="11.140625" style="38" hidden="1" customWidth="1"/>
    <col min="31" max="31" width="11.140625" style="1" hidden="1" customWidth="1"/>
    <col min="32" max="32" width="5.28515625" style="1" hidden="1" customWidth="1"/>
    <col min="33" max="33" width="8.28515625" style="1" hidden="1" customWidth="1"/>
    <col min="34" max="35" width="5.28515625" style="1" hidden="1" customWidth="1"/>
    <col min="36" max="36" width="8.28515625" style="1" hidden="1" customWidth="1"/>
    <col min="37" max="37" width="5.140625" style="1" hidden="1" customWidth="1"/>
    <col min="38" max="39" width="9.5703125" style="1" hidden="1" customWidth="1"/>
    <col min="40" max="40" width="10.5703125" style="1" hidden="1" customWidth="1"/>
    <col min="41" max="41" width="5.140625" style="1" hidden="1" customWidth="1"/>
    <col min="42" max="42" width="7.28515625" style="1" hidden="1" customWidth="1"/>
    <col min="43" max="43" width="7.7109375" style="1" hidden="1" customWidth="1"/>
    <col min="44" max="44" width="5.140625" style="1" hidden="1" customWidth="1"/>
    <col min="45" max="45" width="8" style="1" hidden="1" customWidth="1"/>
    <col min="46" max="46" width="11.42578125" style="1" hidden="1" customWidth="1"/>
    <col min="47" max="47" width="14.28515625" style="1" hidden="1" customWidth="1"/>
    <col min="48" max="48" width="9" style="1" hidden="1" customWidth="1"/>
    <col min="49" max="49" width="5.85546875" style="1" hidden="1" customWidth="1"/>
    <col min="50" max="50" width="7.5703125" style="1" hidden="1" customWidth="1"/>
    <col min="51" max="51" width="13.140625" style="1" hidden="1" customWidth="1"/>
    <col min="52" max="52" width="7.5703125" style="1" hidden="1" customWidth="1"/>
    <col min="53" max="53" width="13.140625" style="1" hidden="1" customWidth="1"/>
    <col min="54" max="54" width="7.5703125" style="1" hidden="1" customWidth="1"/>
    <col min="55" max="55" width="13.140625" style="1" hidden="1" customWidth="1"/>
    <col min="56" max="56" width="7.5703125" style="1" hidden="1" customWidth="1"/>
    <col min="57" max="57" width="13.140625" style="1" hidden="1" customWidth="1"/>
    <col min="58" max="58" width="7.5703125" style="1" hidden="1" customWidth="1"/>
    <col min="59" max="59" width="13.140625" style="1" hidden="1" customWidth="1"/>
    <col min="60" max="60" width="7.5703125" style="1" hidden="1" customWidth="1"/>
    <col min="61" max="61" width="13.140625" style="1" hidden="1" customWidth="1"/>
    <col min="62" max="62" width="7.5703125" style="1" hidden="1" customWidth="1"/>
    <col min="63" max="63" width="13.140625" style="1" hidden="1" customWidth="1"/>
    <col min="64" max="64" width="7.5703125" style="1" hidden="1" customWidth="1"/>
    <col min="65" max="65" width="13.140625" style="1" hidden="1" customWidth="1"/>
    <col min="66" max="66" width="5.140625" style="1" hidden="1" customWidth="1"/>
    <col min="67" max="67" width="7.140625" style="1" hidden="1" customWidth="1"/>
    <col min="68" max="68" width="6.7109375" style="1" hidden="1" customWidth="1"/>
    <col min="69" max="69" width="5.140625" style="1" hidden="1" customWidth="1"/>
    <col min="70" max="71" width="7.7109375" style="1" hidden="1" customWidth="1"/>
    <col min="72" max="73" width="7.28515625" style="1" hidden="1" customWidth="1"/>
    <col min="74" max="74" width="9.7109375" style="1" hidden="1" customWidth="1"/>
    <col min="75" max="75" width="9.28515625" style="1" hidden="1" customWidth="1"/>
    <col min="76" max="76" width="7.7109375" style="1" hidden="1" customWidth="1"/>
    <col min="77" max="77" width="7.85546875" style="1" hidden="1" customWidth="1"/>
    <col min="78" max="78" width="9.28515625" style="1" hidden="1" customWidth="1"/>
    <col min="79" max="79" width="10" style="1" hidden="1" customWidth="1"/>
    <col min="80" max="80" width="7" style="1" hidden="1" customWidth="1"/>
    <col min="81" max="81" width="7.5703125" style="1" hidden="1" customWidth="1"/>
    <col min="82" max="82" width="9.28515625" style="1" hidden="1" customWidth="1"/>
    <col min="83" max="83" width="9" style="1" hidden="1" customWidth="1"/>
    <col min="84" max="84" width="7.7109375" style="1" hidden="1" customWidth="1"/>
    <col min="85" max="85" width="5.140625" style="1" hidden="1" customWidth="1"/>
    <col min="86" max="86" width="7.28515625" style="1" hidden="1" customWidth="1"/>
    <col min="87" max="87" width="6.5703125" style="1" hidden="1" customWidth="1"/>
    <col min="88" max="88" width="6.28515625" style="1" hidden="1" customWidth="1"/>
    <col min="89" max="89" width="6.42578125" style="1" hidden="1" customWidth="1"/>
    <col min="90" max="90" width="5.140625" style="1" hidden="1" customWidth="1"/>
    <col min="91" max="91" width="6.28515625" style="1" hidden="1" customWidth="1"/>
    <col min="92" max="96" width="5.28515625" style="1" hidden="1" customWidth="1"/>
    <col min="97" max="97" width="5.140625" style="1" hidden="1" customWidth="1"/>
    <col min="98" max="98" width="7.5703125" style="1" hidden="1" customWidth="1"/>
    <col min="99" max="99" width="7.28515625" style="1" hidden="1" customWidth="1"/>
    <col min="100" max="100" width="12.85546875" style="1" hidden="1" customWidth="1"/>
    <col min="101" max="101" width="7.28515625" style="1" hidden="1" customWidth="1"/>
    <col min="102" max="102" width="12.85546875" style="1" hidden="1" customWidth="1"/>
    <col min="103" max="103" width="9.85546875" style="1" hidden="1" customWidth="1"/>
    <col min="104" max="104" width="10" style="1" hidden="1" customWidth="1"/>
    <col min="105" max="105" width="13.42578125" style="1" hidden="1" customWidth="1"/>
    <col min="106" max="106" width="10.140625" style="1" hidden="1" customWidth="1"/>
    <col min="107" max="107" width="8.42578125" style="1" hidden="1" customWidth="1"/>
    <col min="108" max="108" width="13.5703125" style="1" hidden="1" customWidth="1"/>
    <col min="109" max="109" width="5.140625" style="1" hidden="1" customWidth="1"/>
    <col min="110" max="110" width="8" style="1" hidden="1" customWidth="1"/>
    <col min="111" max="111" width="11.42578125" style="1" hidden="1" customWidth="1"/>
    <col min="112" max="112" width="7.7109375" style="1" hidden="1" customWidth="1"/>
    <col min="113" max="113" width="7.5703125" style="1" hidden="1" customWidth="1"/>
    <col min="114" max="115" width="5.140625" style="1" hidden="1" customWidth="1"/>
    <col min="116" max="116" width="14.140625" style="1" hidden="1" customWidth="1"/>
    <col min="117" max="117" width="15.5703125" style="1" hidden="1" customWidth="1"/>
    <col min="118" max="124" width="0" style="1" hidden="1" customWidth="1"/>
    <col min="125" max="16384" width="9.140625" style="1" hidden="1"/>
  </cols>
  <sheetData>
    <row r="1" spans="1:124" ht="47.25" customHeight="1">
      <c r="A1" s="44"/>
      <c r="B1" s="286" t="s">
        <v>90</v>
      </c>
      <c r="C1" s="286"/>
      <c r="D1" s="286"/>
      <c r="E1" s="286"/>
      <c r="F1" s="286"/>
      <c r="G1" s="286"/>
      <c r="H1" s="44"/>
      <c r="J1" s="1"/>
      <c r="K1" s="1"/>
      <c r="L1" s="1"/>
      <c r="M1" s="1"/>
      <c r="N1" s="44"/>
      <c r="O1" s="45"/>
      <c r="P1" s="44"/>
      <c r="Q1" s="44"/>
      <c r="R1" s="44"/>
      <c r="S1" s="44"/>
      <c r="T1" s="44"/>
      <c r="AB1" s="1"/>
      <c r="AC1" s="1"/>
      <c r="AD1" s="1"/>
    </row>
    <row r="2" spans="1:124" ht="27.75" customHeight="1">
      <c r="A2" s="44"/>
      <c r="B2" s="287" t="str">
        <f>GA55A!D5&amp; " ,   " &amp;GA55A!D6&amp;"                         PAN-  "&amp;GA55A!K5</f>
        <v>Mahesh Mahala ,   Informatic Assistant (L-10)                         PAN-  CKOPM6881K</v>
      </c>
      <c r="C2" s="287"/>
      <c r="D2" s="287"/>
      <c r="E2" s="287"/>
      <c r="F2" s="287"/>
      <c r="G2" s="287"/>
      <c r="H2" s="44"/>
      <c r="L2" s="144" t="s">
        <v>276</v>
      </c>
      <c r="N2" s="44"/>
      <c r="O2" s="45"/>
      <c r="P2" s="45"/>
      <c r="Q2" s="45"/>
      <c r="R2" s="45"/>
      <c r="S2" s="45"/>
      <c r="T2" s="45"/>
    </row>
    <row r="3" spans="1:124" ht="15" customHeight="1">
      <c r="A3" s="44"/>
      <c r="B3" s="46" t="s">
        <v>72</v>
      </c>
      <c r="C3" s="68">
        <v>0</v>
      </c>
      <c r="D3" s="35"/>
      <c r="E3" s="34" t="s">
        <v>330</v>
      </c>
      <c r="F3" s="72">
        <v>75000</v>
      </c>
      <c r="G3" s="119" t="s">
        <v>188</v>
      </c>
      <c r="H3" s="44"/>
      <c r="N3" s="44"/>
      <c r="O3" s="45"/>
      <c r="P3" s="45"/>
      <c r="Q3" s="45"/>
      <c r="R3" s="45"/>
      <c r="S3" s="45"/>
      <c r="T3" s="45"/>
      <c r="DT3" s="2" t="s">
        <v>14</v>
      </c>
    </row>
    <row r="4" spans="1:124" ht="16.5">
      <c r="A4" s="44"/>
      <c r="B4" s="47" t="s">
        <v>73</v>
      </c>
      <c r="C4" s="69">
        <v>0</v>
      </c>
      <c r="D4" s="35"/>
      <c r="E4" s="29" t="s">
        <v>106</v>
      </c>
      <c r="F4" s="71">
        <v>0</v>
      </c>
      <c r="G4" s="95">
        <f>'Tax (Old Regime)'!P4</f>
        <v>793073</v>
      </c>
      <c r="H4" s="44"/>
      <c r="L4" s="100">
        <f>SUM('Tax (Old Regime)'!H21:I30)</f>
        <v>116986</v>
      </c>
      <c r="N4" s="44"/>
      <c r="O4" s="45"/>
      <c r="P4" s="45"/>
      <c r="Q4" s="45"/>
      <c r="R4" s="45"/>
      <c r="S4" s="45"/>
      <c r="T4" s="45"/>
      <c r="DT4" s="2"/>
    </row>
    <row r="5" spans="1:124" ht="15" customHeight="1">
      <c r="A5" s="44"/>
      <c r="B5" s="46" t="s">
        <v>74</v>
      </c>
      <c r="C5" s="68">
        <v>0</v>
      </c>
      <c r="D5" s="35"/>
      <c r="E5" s="36" t="s">
        <v>105</v>
      </c>
      <c r="F5" s="72">
        <v>0</v>
      </c>
      <c r="G5" s="94" t="s">
        <v>187</v>
      </c>
      <c r="H5" s="44"/>
      <c r="K5" s="39">
        <f>SUM(F4:F5)</f>
        <v>0</v>
      </c>
      <c r="L5" s="100">
        <f>SUM('Tax (Old Regime)'!N23:O29)</f>
        <v>60000</v>
      </c>
      <c r="N5" s="44"/>
      <c r="O5" s="45"/>
      <c r="P5" s="45"/>
      <c r="Q5" s="45"/>
      <c r="R5" s="45"/>
      <c r="S5" s="45"/>
      <c r="T5" s="45"/>
      <c r="DT5" s="2"/>
    </row>
    <row r="6" spans="1:124" ht="17.25" customHeight="1">
      <c r="A6" s="44"/>
      <c r="B6" s="48" t="s">
        <v>75</v>
      </c>
      <c r="C6" s="69">
        <v>0</v>
      </c>
      <c r="D6" s="35"/>
      <c r="E6" s="29" t="s">
        <v>119</v>
      </c>
      <c r="F6" s="71">
        <v>0</v>
      </c>
      <c r="G6" s="96" t="s">
        <v>135</v>
      </c>
      <c r="H6" s="44"/>
      <c r="I6" s="38"/>
      <c r="K6" s="39">
        <f>SUM(F4:F6)</f>
        <v>0</v>
      </c>
      <c r="L6" s="100">
        <f>'Tax (Old Regime)'!P32</f>
        <v>0</v>
      </c>
      <c r="N6" s="44"/>
      <c r="O6" s="45"/>
      <c r="P6" s="45"/>
      <c r="Q6" s="45"/>
      <c r="R6" s="45"/>
      <c r="S6" s="45"/>
      <c r="T6" s="45"/>
      <c r="DT6" s="2"/>
    </row>
    <row r="7" spans="1:124" ht="15" customHeight="1">
      <c r="A7" s="44"/>
      <c r="B7" s="46" t="s">
        <v>76</v>
      </c>
      <c r="C7" s="68">
        <v>0</v>
      </c>
      <c r="D7" s="35"/>
      <c r="E7" s="37" t="s">
        <v>107</v>
      </c>
      <c r="F7" s="72">
        <v>60000</v>
      </c>
      <c r="G7" s="95">
        <f>'Tax (Old Regime)'!P61</f>
        <v>32359</v>
      </c>
      <c r="H7" s="92" t="s">
        <v>184</v>
      </c>
      <c r="I7" s="147">
        <f>IF(L7-150001&lt;0,0,IF(L7-150000&lt;50000,L7-150000,50000))</f>
        <v>26986</v>
      </c>
      <c r="L7" s="145">
        <f>SUM(L4:L6)</f>
        <v>176986</v>
      </c>
      <c r="N7" s="44"/>
      <c r="O7" s="45"/>
      <c r="P7" s="73"/>
      <c r="Q7" s="74" t="s">
        <v>154</v>
      </c>
      <c r="R7" s="74" t="s">
        <v>155</v>
      </c>
      <c r="S7" s="74" t="s">
        <v>51</v>
      </c>
      <c r="T7" s="45"/>
      <c r="DT7" s="2"/>
    </row>
    <row r="8" spans="1:124" ht="15" customHeight="1">
      <c r="A8" s="44"/>
      <c r="B8" s="49" t="s">
        <v>148</v>
      </c>
      <c r="C8" s="70">
        <v>0</v>
      </c>
      <c r="D8" s="35"/>
      <c r="E8" s="30" t="s">
        <v>108</v>
      </c>
      <c r="F8" s="71">
        <v>0</v>
      </c>
      <c r="G8" s="96" t="s">
        <v>158</v>
      </c>
      <c r="H8" s="92" t="s">
        <v>185</v>
      </c>
      <c r="I8" s="38"/>
      <c r="N8" s="44"/>
      <c r="O8" s="45"/>
      <c r="P8" s="75">
        <v>1</v>
      </c>
      <c r="Q8" s="76">
        <f>GA55A!D8</f>
        <v>35800</v>
      </c>
      <c r="R8" s="76">
        <f>GA55A!E8</f>
        <v>17900</v>
      </c>
      <c r="S8" s="76">
        <f t="shared" ref="S8:S19" si="0">SUM(Q8:R8)</f>
        <v>53700</v>
      </c>
      <c r="T8" s="45"/>
      <c r="DT8" s="2"/>
    </row>
    <row r="9" spans="1:124" ht="15" customHeight="1">
      <c r="A9" s="44"/>
      <c r="B9" s="46" t="s">
        <v>149</v>
      </c>
      <c r="C9" s="68">
        <v>0</v>
      </c>
      <c r="D9" s="35"/>
      <c r="E9" s="34" t="s">
        <v>292</v>
      </c>
      <c r="F9" s="154">
        <v>0</v>
      </c>
      <c r="G9" s="95">
        <f>'Tax (New Regime)'!P52</f>
        <v>18793</v>
      </c>
      <c r="H9" s="92" t="s">
        <v>186</v>
      </c>
      <c r="I9" s="38"/>
      <c r="J9" s="66" t="e">
        <f>IF(K9&gt;L9,L9,K9)</f>
        <v>#REF!</v>
      </c>
      <c r="K9" s="67" t="e">
        <f>IF(Master!#REF!="No",0,ROUND(10%*GA55A!M28,0))</f>
        <v>#REF!</v>
      </c>
      <c r="L9" s="67" t="e">
        <f>IF(Master!#REF!="No",0,GA55A!N28)</f>
        <v>#REF!</v>
      </c>
      <c r="N9" s="44"/>
      <c r="O9" s="45"/>
      <c r="P9" s="75">
        <v>2</v>
      </c>
      <c r="Q9" s="76">
        <f>GA55A!D9</f>
        <v>35800</v>
      </c>
      <c r="R9" s="76">
        <f>GA55A!E9</f>
        <v>17900</v>
      </c>
      <c r="S9" s="76">
        <f t="shared" si="0"/>
        <v>53700</v>
      </c>
      <c r="T9" s="45"/>
      <c r="DT9" s="2"/>
    </row>
    <row r="10" spans="1:124" ht="15" customHeight="1">
      <c r="A10" s="44"/>
      <c r="B10" s="49" t="s">
        <v>77</v>
      </c>
      <c r="C10" s="70">
        <v>0</v>
      </c>
      <c r="D10" s="35"/>
      <c r="E10" s="30" t="s">
        <v>109</v>
      </c>
      <c r="F10" s="71">
        <v>0</v>
      </c>
      <c r="G10" s="97" t="s">
        <v>56</v>
      </c>
      <c r="H10" s="91"/>
      <c r="I10" s="146" t="e">
        <f>IF(Master!#REF!="NO",50000,I7)</f>
        <v>#REF!</v>
      </c>
      <c r="J10" s="66"/>
      <c r="K10" s="66">
        <f>SUM('Tax (Old Regime)'!I21:I30,'Tax (Old Regime)'!O21:O29)</f>
        <v>0</v>
      </c>
      <c r="L10" s="66"/>
      <c r="N10" s="44"/>
      <c r="O10" s="45"/>
      <c r="P10" s="75">
        <v>3</v>
      </c>
      <c r="Q10" s="76">
        <f>GA55A!D10</f>
        <v>35800</v>
      </c>
      <c r="R10" s="76">
        <f>GA55A!E10</f>
        <v>17900</v>
      </c>
      <c r="S10" s="76">
        <f t="shared" si="0"/>
        <v>53700</v>
      </c>
      <c r="T10" s="45"/>
      <c r="DT10" s="2" t="s">
        <v>15</v>
      </c>
    </row>
    <row r="11" spans="1:124" ht="15" customHeight="1">
      <c r="A11" s="44"/>
      <c r="B11" s="46" t="s">
        <v>78</v>
      </c>
      <c r="C11" s="68">
        <v>0</v>
      </c>
      <c r="D11" s="35"/>
      <c r="E11" s="34" t="s">
        <v>114</v>
      </c>
      <c r="F11" s="72">
        <v>0</v>
      </c>
      <c r="G11" s="95">
        <f>GA55A!U28</f>
        <v>0</v>
      </c>
      <c r="H11" s="44"/>
      <c r="I11" s="65"/>
      <c r="J11" s="66">
        <f>IF(Master!C14="No",25000,50000)</f>
        <v>25000</v>
      </c>
      <c r="K11" s="66"/>
      <c r="L11" s="66"/>
      <c r="N11" s="44"/>
      <c r="O11" s="45"/>
      <c r="P11" s="75">
        <v>4</v>
      </c>
      <c r="Q11" s="76">
        <f>GA55A!D11</f>
        <v>35800</v>
      </c>
      <c r="R11" s="76">
        <f>GA55A!E11</f>
        <v>17900</v>
      </c>
      <c r="S11" s="76">
        <f t="shared" si="0"/>
        <v>53700</v>
      </c>
      <c r="T11" s="45"/>
      <c r="DT11" s="2" t="s">
        <v>17</v>
      </c>
    </row>
    <row r="12" spans="1:124" ht="15" customHeight="1">
      <c r="A12" s="44"/>
      <c r="B12" s="49" t="s">
        <v>79</v>
      </c>
      <c r="C12" s="70">
        <v>0</v>
      </c>
      <c r="D12" s="35"/>
      <c r="E12" s="30" t="s">
        <v>110</v>
      </c>
      <c r="F12" s="71">
        <v>0</v>
      </c>
      <c r="G12" s="292" t="s">
        <v>153</v>
      </c>
      <c r="H12" s="44"/>
      <c r="I12" s="65"/>
      <c r="J12" s="66"/>
      <c r="K12" s="66"/>
      <c r="L12" s="66"/>
      <c r="N12" s="44"/>
      <c r="O12" s="45"/>
      <c r="P12" s="75">
        <v>5</v>
      </c>
      <c r="Q12" s="76">
        <f>GA55A!D12</f>
        <v>36900</v>
      </c>
      <c r="R12" s="76">
        <f>GA55A!E12</f>
        <v>18450</v>
      </c>
      <c r="S12" s="76">
        <f t="shared" si="0"/>
        <v>55350</v>
      </c>
      <c r="T12" s="45"/>
      <c r="DT12" s="2" t="s">
        <v>3</v>
      </c>
    </row>
    <row r="13" spans="1:124" ht="15" customHeight="1">
      <c r="A13" s="44"/>
      <c r="B13" s="46" t="s">
        <v>80</v>
      </c>
      <c r="C13" s="68">
        <v>0</v>
      </c>
      <c r="D13" s="35"/>
      <c r="E13" s="34" t="s">
        <v>111</v>
      </c>
      <c r="F13" s="72">
        <v>0</v>
      </c>
      <c r="G13" s="293"/>
      <c r="H13" s="44"/>
      <c r="I13" s="65"/>
      <c r="J13" s="66">
        <f>IF(Master!C14="No",40000,100000)</f>
        <v>40000</v>
      </c>
      <c r="K13" s="66"/>
      <c r="L13" s="66"/>
      <c r="N13" s="44"/>
      <c r="O13" s="45"/>
      <c r="P13" s="75">
        <v>6</v>
      </c>
      <c r="Q13" s="76">
        <f>GA55A!D13</f>
        <v>36900</v>
      </c>
      <c r="R13" s="76">
        <f>GA55A!E13</f>
        <v>18450</v>
      </c>
      <c r="S13" s="76">
        <f t="shared" si="0"/>
        <v>55350</v>
      </c>
      <c r="T13" s="45"/>
      <c r="DT13" s="2"/>
    </row>
    <row r="14" spans="1:124" ht="15" customHeight="1">
      <c r="A14" s="44"/>
      <c r="B14" s="49" t="s">
        <v>81</v>
      </c>
      <c r="C14" s="70">
        <v>0</v>
      </c>
      <c r="D14" s="35"/>
      <c r="E14" s="30" t="s">
        <v>113</v>
      </c>
      <c r="F14" s="71">
        <v>0</v>
      </c>
      <c r="G14" s="293"/>
      <c r="H14" s="44"/>
      <c r="I14" s="65"/>
      <c r="J14" s="66"/>
      <c r="K14" s="66"/>
      <c r="L14" s="66"/>
      <c r="N14" s="44"/>
      <c r="O14" s="45"/>
      <c r="P14" s="75">
        <v>7</v>
      </c>
      <c r="Q14" s="76">
        <f>GA55A!D14</f>
        <v>36900</v>
      </c>
      <c r="R14" s="76">
        <f>GA55A!E14</f>
        <v>18450</v>
      </c>
      <c r="S14" s="76">
        <f t="shared" si="0"/>
        <v>55350</v>
      </c>
      <c r="T14" s="45"/>
      <c r="DT14" s="2" t="s">
        <v>0</v>
      </c>
    </row>
    <row r="15" spans="1:124" ht="15" customHeight="1">
      <c r="A15" s="44"/>
      <c r="B15" s="46" t="s">
        <v>82</v>
      </c>
      <c r="C15" s="68">
        <v>0</v>
      </c>
      <c r="D15" s="35"/>
      <c r="E15" s="34" t="s">
        <v>112</v>
      </c>
      <c r="F15" s="72">
        <f>GA55A!W28</f>
        <v>0</v>
      </c>
      <c r="G15" s="98">
        <f>'Tax (Old Regime)'!P31</f>
        <v>150000</v>
      </c>
      <c r="H15" s="44"/>
      <c r="I15" s="65"/>
      <c r="J15" s="66"/>
      <c r="K15" s="66"/>
      <c r="L15" s="66"/>
      <c r="N15" s="44"/>
      <c r="O15" s="45"/>
      <c r="P15" s="75">
        <v>8</v>
      </c>
      <c r="Q15" s="76">
        <f>GA55A!D15</f>
        <v>36900</v>
      </c>
      <c r="R15" s="76">
        <f>GA55A!E15</f>
        <v>18450</v>
      </c>
      <c r="S15" s="76">
        <f t="shared" si="0"/>
        <v>55350</v>
      </c>
      <c r="T15" s="45"/>
      <c r="DT15" s="2" t="s">
        <v>17</v>
      </c>
    </row>
    <row r="16" spans="1:124" ht="15" customHeight="1">
      <c r="A16" s="44"/>
      <c r="B16" s="49" t="s">
        <v>83</v>
      </c>
      <c r="C16" s="70">
        <v>0</v>
      </c>
      <c r="D16" s="35"/>
      <c r="E16" s="30" t="s">
        <v>115</v>
      </c>
      <c r="F16" s="71">
        <v>0</v>
      </c>
      <c r="G16" s="290" t="s">
        <v>7</v>
      </c>
      <c r="H16" s="44"/>
      <c r="I16" s="65"/>
      <c r="J16" s="66"/>
      <c r="K16" s="66"/>
      <c r="L16" s="66"/>
      <c r="N16" s="44"/>
      <c r="O16" s="45"/>
      <c r="P16" s="75">
        <v>9</v>
      </c>
      <c r="Q16" s="76">
        <f>GA55A!D16</f>
        <v>36900</v>
      </c>
      <c r="R16" s="76">
        <f>GA55A!E16</f>
        <v>19557</v>
      </c>
      <c r="S16" s="76">
        <f t="shared" si="0"/>
        <v>56457</v>
      </c>
      <c r="T16" s="45"/>
      <c r="DT16" s="2" t="s">
        <v>18</v>
      </c>
    </row>
    <row r="17" spans="1:124" ht="15" customHeight="1">
      <c r="A17" s="44"/>
      <c r="B17" s="46" t="s">
        <v>118</v>
      </c>
      <c r="C17" s="68">
        <v>0</v>
      </c>
      <c r="D17" s="35"/>
      <c r="E17" s="34" t="s">
        <v>291</v>
      </c>
      <c r="F17" s="72">
        <v>0</v>
      </c>
      <c r="G17" s="291"/>
      <c r="H17" s="44"/>
      <c r="I17" s="65"/>
      <c r="J17" s="66"/>
      <c r="K17" s="66"/>
      <c r="L17" s="66"/>
      <c r="N17" s="44"/>
      <c r="O17" s="45"/>
      <c r="P17" s="75">
        <v>10</v>
      </c>
      <c r="Q17" s="76">
        <f>GA55A!D17</f>
        <v>36900</v>
      </c>
      <c r="R17" s="76">
        <f>GA55A!E17</f>
        <v>19557</v>
      </c>
      <c r="S17" s="76">
        <f t="shared" si="0"/>
        <v>56457</v>
      </c>
      <c r="T17" s="45"/>
      <c r="DT17" s="2" t="s">
        <v>4</v>
      </c>
    </row>
    <row r="18" spans="1:124" ht="15" customHeight="1">
      <c r="A18" s="44"/>
      <c r="B18" s="49" t="s">
        <v>97</v>
      </c>
      <c r="C18" s="70">
        <v>0</v>
      </c>
      <c r="D18" s="35"/>
      <c r="E18" s="30" t="s">
        <v>116</v>
      </c>
      <c r="F18" s="71">
        <v>0</v>
      </c>
      <c r="G18" s="291"/>
      <c r="H18" s="44"/>
      <c r="I18" s="65"/>
      <c r="J18" s="66">
        <f>S21</f>
        <v>66203</v>
      </c>
      <c r="K18" s="66"/>
      <c r="L18" s="66"/>
      <c r="N18" s="44"/>
      <c r="O18" s="45"/>
      <c r="P18" s="75">
        <v>11</v>
      </c>
      <c r="Q18" s="76">
        <f>GA55A!D18</f>
        <v>36900</v>
      </c>
      <c r="R18" s="76">
        <f>GA55A!E18</f>
        <v>19557</v>
      </c>
      <c r="S18" s="76">
        <f t="shared" si="0"/>
        <v>56457</v>
      </c>
      <c r="T18" s="45"/>
      <c r="DT18" s="2"/>
    </row>
    <row r="19" spans="1:124" ht="15" customHeight="1">
      <c r="A19" s="44"/>
      <c r="B19" s="46" t="s">
        <v>102</v>
      </c>
      <c r="C19" s="68">
        <v>0</v>
      </c>
      <c r="D19" s="35"/>
      <c r="E19" s="34" t="s">
        <v>117</v>
      </c>
      <c r="F19" s="72">
        <v>0</v>
      </c>
      <c r="G19" s="289">
        <f>IF(C3=0,0,J18+C3)</f>
        <v>0</v>
      </c>
      <c r="H19" s="44"/>
      <c r="I19" s="65"/>
      <c r="J19" s="66"/>
      <c r="K19" s="66"/>
      <c r="L19" s="66"/>
      <c r="N19" s="44"/>
      <c r="O19" s="45"/>
      <c r="P19" s="75">
        <v>12</v>
      </c>
      <c r="Q19" s="76">
        <f>GA55A!D19</f>
        <v>36900</v>
      </c>
      <c r="R19" s="76">
        <f>GA55A!E19</f>
        <v>19557</v>
      </c>
      <c r="S19" s="76">
        <f t="shared" si="0"/>
        <v>56457</v>
      </c>
      <c r="T19" s="45"/>
      <c r="DT19" s="2"/>
    </row>
    <row r="20" spans="1:124" ht="15" customHeight="1">
      <c r="A20" s="44"/>
      <c r="B20" s="49" t="s">
        <v>103</v>
      </c>
      <c r="C20" s="70">
        <v>0</v>
      </c>
      <c r="D20" s="35"/>
      <c r="E20" s="30" t="s">
        <v>120</v>
      </c>
      <c r="F20" s="71">
        <v>0</v>
      </c>
      <c r="G20" s="289"/>
      <c r="H20" s="44"/>
      <c r="I20" s="65"/>
      <c r="J20" s="66"/>
      <c r="K20" s="66"/>
      <c r="L20" s="66"/>
      <c r="N20" s="44"/>
      <c r="O20" s="45"/>
      <c r="P20" s="73"/>
      <c r="Q20" s="77">
        <f>SUM(Q8:Q19)</f>
        <v>438400</v>
      </c>
      <c r="R20" s="77">
        <f>SUM(R8:R19)</f>
        <v>223628</v>
      </c>
      <c r="S20" s="77">
        <f>SUM(S8:S19)</f>
        <v>662028</v>
      </c>
      <c r="T20" s="45"/>
      <c r="DT20" s="2" t="s">
        <v>19</v>
      </c>
    </row>
    <row r="21" spans="1:124" ht="19.5" customHeight="1">
      <c r="A21" s="44"/>
      <c r="B21" s="288" t="str">
        <f>IF(G7&gt;=G9,'Tax (New Regime)'!B55,'Tax (Old Regime)'!B64)</f>
        <v>Income Tax Payable (New Tax Regime)</v>
      </c>
      <c r="C21" s="288"/>
      <c r="D21" s="199"/>
      <c r="E21" s="279">
        <f>IF(G7&gt;=G9,'Tax (New Regime)'!P55,'Tax (Old Regime)'!P64)</f>
        <v>18793</v>
      </c>
      <c r="F21" s="280"/>
      <c r="G21" s="281"/>
      <c r="H21" s="44"/>
      <c r="I21" s="38"/>
      <c r="J21" s="67">
        <f>GA55A!F28</f>
        <v>81864</v>
      </c>
      <c r="K21" s="66"/>
      <c r="L21" s="66"/>
      <c r="N21" s="44"/>
      <c r="O21" s="45"/>
      <c r="P21" s="45"/>
      <c r="Q21" s="45"/>
      <c r="R21" s="45"/>
      <c r="S21" s="78">
        <f>ROUND(S20*10%,0)</f>
        <v>66203</v>
      </c>
      <c r="T21" s="45"/>
      <c r="DT21" s="2" t="s">
        <v>6</v>
      </c>
    </row>
    <row r="22" spans="1:124" ht="19.5" customHeight="1">
      <c r="A22" s="44"/>
      <c r="B22" s="288" t="str">
        <f>IF(G7&gt;=G9,"Prefer New Tax Regime","Prefer Old Tax Regime")</f>
        <v>Prefer New Tax Regime</v>
      </c>
      <c r="C22" s="288"/>
      <c r="D22" s="199"/>
      <c r="E22" s="282" t="str">
        <f>"Tax Saving = "&amp;IF(G7&gt;G9,G7-G9,G9-G7)</f>
        <v>Tax Saving = 13566</v>
      </c>
      <c r="F22" s="282"/>
      <c r="G22" s="282"/>
      <c r="H22" s="44"/>
      <c r="I22" s="38"/>
      <c r="N22" s="44"/>
      <c r="O22" s="45"/>
      <c r="P22" s="45"/>
      <c r="Q22" s="45"/>
      <c r="R22" s="45"/>
      <c r="S22" s="45"/>
      <c r="T22" s="45"/>
      <c r="DT22" s="2" t="s">
        <v>16</v>
      </c>
    </row>
    <row r="23" spans="1:124" ht="48" hidden="1" customHeight="1">
      <c r="A23" s="44"/>
      <c r="B23" s="283" t="s">
        <v>70</v>
      </c>
      <c r="C23" s="284"/>
      <c r="D23" s="285"/>
      <c r="E23" s="284"/>
      <c r="F23" s="284"/>
      <c r="G23" s="284"/>
      <c r="H23" s="44"/>
      <c r="I23" s="38"/>
      <c r="N23" s="44"/>
      <c r="O23" s="45"/>
      <c r="P23" s="45"/>
      <c r="Q23" s="45"/>
      <c r="R23" s="45"/>
      <c r="S23" s="45"/>
      <c r="T23" s="45"/>
    </row>
    <row r="24" spans="1:124" ht="50.25" customHeight="1">
      <c r="A24" s="44"/>
      <c r="B24" s="278" t="s">
        <v>337</v>
      </c>
      <c r="C24" s="278"/>
      <c r="D24" s="278"/>
      <c r="E24" s="278"/>
      <c r="F24" s="278"/>
      <c r="G24" s="278"/>
      <c r="H24" s="44"/>
      <c r="I24" s="38"/>
    </row>
    <row r="25" spans="1:124" ht="42.75" hidden="1" customHeight="1">
      <c r="A25" s="44"/>
      <c r="B25" s="44"/>
      <c r="C25" s="44"/>
      <c r="D25" s="44"/>
      <c r="E25" s="44"/>
      <c r="F25" s="44"/>
      <c r="G25" s="44"/>
      <c r="H25" s="44"/>
      <c r="I25" s="38"/>
    </row>
    <row r="26" spans="1:124" hidden="1">
      <c r="U26" s="1"/>
      <c r="V26" s="1"/>
      <c r="W26" s="1"/>
      <c r="X26" s="1"/>
    </row>
    <row r="27" spans="1:124" hidden="1">
      <c r="U27" s="1"/>
      <c r="V27" s="1"/>
      <c r="W27" s="1"/>
      <c r="X27" s="1"/>
    </row>
    <row r="28" spans="1:124" hidden="1">
      <c r="U28" s="1"/>
      <c r="V28" s="1"/>
      <c r="W28" s="1"/>
      <c r="X28" s="1"/>
    </row>
    <row r="29" spans="1:124" hidden="1">
      <c r="U29" s="1"/>
      <c r="V29" s="1"/>
      <c r="W29" s="1"/>
      <c r="X29" s="1"/>
    </row>
    <row r="30" spans="1:124" hidden="1">
      <c r="U30" s="1"/>
      <c r="V30" s="1"/>
      <c r="W30" s="1"/>
      <c r="X30" s="1"/>
    </row>
    <row r="31" spans="1:124" hidden="1">
      <c r="U31" s="1"/>
      <c r="V31" s="1"/>
      <c r="W31" s="1"/>
      <c r="X31" s="1"/>
    </row>
    <row r="32" spans="1:124" hidden="1">
      <c r="U32" s="1"/>
      <c r="V32" s="1"/>
      <c r="W32" s="1"/>
      <c r="X32" s="1"/>
    </row>
    <row r="33" spans="9:24" hidden="1">
      <c r="U33" s="1"/>
      <c r="V33" s="1"/>
      <c r="W33" s="1"/>
      <c r="X33" s="1"/>
    </row>
    <row r="34" spans="9:24" hidden="1">
      <c r="U34" s="1"/>
      <c r="V34" s="1"/>
      <c r="W34" s="1"/>
      <c r="X34" s="1"/>
    </row>
    <row r="37" spans="9:24" hidden="1">
      <c r="I37" s="38"/>
    </row>
    <row r="38" spans="9:24" hidden="1">
      <c r="I38" s="38"/>
    </row>
    <row r="39" spans="9:24" hidden="1">
      <c r="I39" s="38"/>
    </row>
    <row r="40" spans="9:24" hidden="1">
      <c r="I40" s="38"/>
    </row>
    <row r="41" spans="9:24" hidden="1">
      <c r="I41" s="38"/>
    </row>
    <row r="42" spans="9:24" hidden="1">
      <c r="I42" s="38"/>
    </row>
    <row r="43" spans="9:24" hidden="1">
      <c r="I43" s="38"/>
    </row>
    <row r="44" spans="9:24" hidden="1">
      <c r="I44" s="38"/>
    </row>
    <row r="45" spans="9:24" hidden="1">
      <c r="I45" s="38"/>
    </row>
    <row r="46" spans="9:24" hidden="1">
      <c r="I46" s="38"/>
    </row>
    <row r="47" spans="9:24" hidden="1">
      <c r="I47" s="38"/>
    </row>
    <row r="48" spans="9:24" hidden="1">
      <c r="I48" s="38"/>
    </row>
    <row r="49" spans="9:9" hidden="1">
      <c r="I49" s="38"/>
    </row>
    <row r="50" spans="9:9" hidden="1">
      <c r="I50" s="38"/>
    </row>
    <row r="51" spans="9:9" hidden="1">
      <c r="I51" s="38"/>
    </row>
    <row r="52" spans="9:9" hidden="1">
      <c r="I52" s="38"/>
    </row>
    <row r="53" spans="9:9" hidden="1">
      <c r="I53" s="38"/>
    </row>
    <row r="54" spans="9:9" hidden="1">
      <c r="I54" s="38"/>
    </row>
    <row r="55" spans="9:9" hidden="1">
      <c r="I55" s="38"/>
    </row>
    <row r="56" spans="9:9" hidden="1">
      <c r="I56" s="38"/>
    </row>
    <row r="57" spans="9:9" hidden="1">
      <c r="I57" s="38"/>
    </row>
    <row r="58" spans="9:9" hidden="1">
      <c r="I58" s="38"/>
    </row>
    <row r="59" spans="9:9" hidden="1">
      <c r="I59" s="38"/>
    </row>
    <row r="60" spans="9:9" hidden="1">
      <c r="I60" s="38"/>
    </row>
    <row r="61" spans="9:9" hidden="1">
      <c r="I61" s="38"/>
    </row>
    <row r="62" spans="9:9" hidden="1">
      <c r="I62" s="38"/>
    </row>
    <row r="63" spans="9:9" hidden="1">
      <c r="I63" s="38"/>
    </row>
    <row r="64" spans="9:9" hidden="1">
      <c r="I64" s="38"/>
    </row>
    <row r="65" spans="9:9" hidden="1">
      <c r="I65" s="38"/>
    </row>
    <row r="66" spans="9:9" hidden="1">
      <c r="I66" s="38"/>
    </row>
    <row r="67" spans="9:9" hidden="1">
      <c r="I67" s="38"/>
    </row>
    <row r="68" spans="9:9" hidden="1">
      <c r="I68" s="38"/>
    </row>
    <row r="69" spans="9:9" hidden="1">
      <c r="I69" s="38"/>
    </row>
    <row r="70" spans="9:9" hidden="1">
      <c r="I70" s="38"/>
    </row>
    <row r="71" spans="9:9" hidden="1">
      <c r="I71" s="38"/>
    </row>
    <row r="72" spans="9:9" hidden="1">
      <c r="I72" s="38"/>
    </row>
    <row r="73" spans="9:9" hidden="1">
      <c r="I73" s="38"/>
    </row>
    <row r="74" spans="9:9" hidden="1">
      <c r="I74" s="38"/>
    </row>
    <row r="75" spans="9:9" hidden="1">
      <c r="I75" s="38"/>
    </row>
    <row r="76" spans="9:9" hidden="1">
      <c r="I76" s="38"/>
    </row>
    <row r="77" spans="9:9" hidden="1">
      <c r="I77" s="38"/>
    </row>
    <row r="78" spans="9:9" hidden="1">
      <c r="I78" s="38"/>
    </row>
    <row r="79" spans="9:9" hidden="1">
      <c r="I79" s="38"/>
    </row>
    <row r="80" spans="9:9" hidden="1">
      <c r="I80" s="38"/>
    </row>
    <row r="81" spans="9:9" hidden="1">
      <c r="I81" s="38"/>
    </row>
    <row r="82" spans="9:9" hidden="1">
      <c r="I82" s="38"/>
    </row>
    <row r="83" spans="9:9" hidden="1">
      <c r="I83" s="38"/>
    </row>
    <row r="84" spans="9:9" hidden="1">
      <c r="I84" s="38"/>
    </row>
    <row r="85" spans="9:9" hidden="1">
      <c r="I85" s="38"/>
    </row>
    <row r="86" spans="9:9" hidden="1">
      <c r="I86" s="38"/>
    </row>
    <row r="87" spans="9:9" hidden="1">
      <c r="I87" s="38"/>
    </row>
    <row r="88" spans="9:9" hidden="1">
      <c r="I88" s="38"/>
    </row>
    <row r="89" spans="9:9" hidden="1">
      <c r="I89" s="38"/>
    </row>
    <row r="90" spans="9:9" hidden="1">
      <c r="I90" s="38"/>
    </row>
    <row r="91" spans="9:9" hidden="1">
      <c r="I91" s="38"/>
    </row>
    <row r="92" spans="9:9" hidden="1">
      <c r="I92" s="38"/>
    </row>
    <row r="93" spans="9:9" hidden="1">
      <c r="I93" s="38"/>
    </row>
    <row r="94" spans="9:9" hidden="1">
      <c r="I94" s="38"/>
    </row>
    <row r="95" spans="9:9" hidden="1">
      <c r="I95" s="38"/>
    </row>
    <row r="96" spans="9:9" hidden="1">
      <c r="I96" s="38"/>
    </row>
    <row r="97" spans="9:9" hidden="1">
      <c r="I97" s="38"/>
    </row>
    <row r="98" spans="9:9" hidden="1">
      <c r="I98" s="38"/>
    </row>
    <row r="99" spans="9:9" hidden="1">
      <c r="I99" s="38"/>
    </row>
    <row r="100" spans="9:9" hidden="1">
      <c r="I100" s="38"/>
    </row>
    <row r="101" spans="9:9" hidden="1">
      <c r="I101" s="38"/>
    </row>
    <row r="102" spans="9:9" hidden="1">
      <c r="I102" s="38"/>
    </row>
    <row r="103" spans="9:9" hidden="1">
      <c r="I103" s="38"/>
    </row>
    <row r="104" spans="9:9" hidden="1">
      <c r="I104" s="38"/>
    </row>
    <row r="105" spans="9:9" hidden="1">
      <c r="I105" s="38"/>
    </row>
    <row r="106" spans="9:9" hidden="1">
      <c r="I106" s="38"/>
    </row>
    <row r="107" spans="9:9" hidden="1">
      <c r="I107" s="38"/>
    </row>
    <row r="108" spans="9:9" hidden="1">
      <c r="I108" s="38"/>
    </row>
    <row r="109" spans="9:9" hidden="1">
      <c r="I109" s="38"/>
    </row>
    <row r="110" spans="9:9" hidden="1">
      <c r="I110" s="38"/>
    </row>
    <row r="111" spans="9:9" hidden="1">
      <c r="I111" s="38"/>
    </row>
    <row r="112" spans="9:9" hidden="1">
      <c r="I112" s="38"/>
    </row>
    <row r="113" spans="9:9" hidden="1">
      <c r="I113" s="38"/>
    </row>
    <row r="114" spans="9:9" hidden="1">
      <c r="I114" s="38"/>
    </row>
    <row r="115" spans="9:9" hidden="1">
      <c r="I115" s="38"/>
    </row>
    <row r="116" spans="9:9" hidden="1">
      <c r="I116" s="38"/>
    </row>
    <row r="117" spans="9:9" hidden="1">
      <c r="I117" s="38"/>
    </row>
    <row r="118" spans="9:9" hidden="1">
      <c r="I118" s="38"/>
    </row>
    <row r="119" spans="9:9" hidden="1">
      <c r="I119" s="38"/>
    </row>
    <row r="120" spans="9:9" hidden="1">
      <c r="I120" s="38"/>
    </row>
    <row r="121" spans="9:9" hidden="1">
      <c r="I121" s="38"/>
    </row>
    <row r="122" spans="9:9" hidden="1">
      <c r="I122" s="38"/>
    </row>
    <row r="123" spans="9:9" hidden="1">
      <c r="I123" s="38"/>
    </row>
    <row r="124" spans="9:9" hidden="1">
      <c r="I124" s="38"/>
    </row>
    <row r="125" spans="9:9" hidden="1">
      <c r="I125" s="38"/>
    </row>
    <row r="126" spans="9:9" hidden="1">
      <c r="I126" s="38"/>
    </row>
    <row r="127" spans="9:9" hidden="1">
      <c r="I127" s="38"/>
    </row>
    <row r="128" spans="9:9" hidden="1">
      <c r="I128" s="38"/>
    </row>
    <row r="129" spans="9:9" hidden="1">
      <c r="I129" s="38"/>
    </row>
    <row r="130" spans="9:9" hidden="1">
      <c r="I130" s="38"/>
    </row>
    <row r="131" spans="9:9" hidden="1">
      <c r="I131" s="38"/>
    </row>
    <row r="132" spans="9:9" hidden="1">
      <c r="I132" s="38"/>
    </row>
    <row r="133" spans="9:9" hidden="1">
      <c r="I133" s="38"/>
    </row>
    <row r="134" spans="9:9" hidden="1">
      <c r="I134" s="38"/>
    </row>
    <row r="135" spans="9:9" hidden="1">
      <c r="I135" s="38"/>
    </row>
    <row r="136" spans="9:9" hidden="1">
      <c r="I136" s="38"/>
    </row>
    <row r="137" spans="9:9" hidden="1">
      <c r="I137" s="38"/>
    </row>
    <row r="138" spans="9:9" hidden="1">
      <c r="I138" s="38"/>
    </row>
    <row r="139" spans="9:9" hidden="1">
      <c r="I139" s="38"/>
    </row>
    <row r="140" spans="9:9" hidden="1">
      <c r="I140" s="38"/>
    </row>
    <row r="141" spans="9:9" hidden="1">
      <c r="I141" s="38"/>
    </row>
    <row r="142" spans="9:9" hidden="1">
      <c r="I142" s="38"/>
    </row>
    <row r="143" spans="9:9" hidden="1">
      <c r="I143" s="38"/>
    </row>
    <row r="144" spans="9:9" hidden="1">
      <c r="I144" s="38"/>
    </row>
    <row r="145" spans="9:9" hidden="1">
      <c r="I145" s="38"/>
    </row>
    <row r="146" spans="9:9" hidden="1">
      <c r="I146" s="38"/>
    </row>
    <row r="147" spans="9:9" hidden="1">
      <c r="I147" s="38"/>
    </row>
    <row r="148" spans="9:9" hidden="1">
      <c r="I148" s="38"/>
    </row>
    <row r="149" spans="9:9" hidden="1">
      <c r="I149" s="38"/>
    </row>
    <row r="150" spans="9:9" hidden="1">
      <c r="I150" s="38"/>
    </row>
    <row r="151" spans="9:9" hidden="1">
      <c r="I151" s="38"/>
    </row>
    <row r="152" spans="9:9" hidden="1">
      <c r="I152" s="38"/>
    </row>
    <row r="153" spans="9:9" hidden="1">
      <c r="I153" s="38"/>
    </row>
    <row r="154" spans="9:9" hidden="1">
      <c r="I154" s="38"/>
    </row>
    <row r="155" spans="9:9" hidden="1">
      <c r="I155" s="38"/>
    </row>
    <row r="156" spans="9:9" hidden="1">
      <c r="I156" s="38"/>
    </row>
    <row r="157" spans="9:9" hidden="1">
      <c r="I157" s="38"/>
    </row>
    <row r="158" spans="9:9" hidden="1">
      <c r="I158" s="38"/>
    </row>
    <row r="159" spans="9:9" hidden="1">
      <c r="I159" s="38"/>
    </row>
    <row r="160" spans="9:9" hidden="1">
      <c r="I160" s="38"/>
    </row>
    <row r="161" spans="9:9" hidden="1">
      <c r="I161" s="38"/>
    </row>
    <row r="162" spans="9:9" hidden="1">
      <c r="I162" s="38"/>
    </row>
    <row r="163" spans="9:9" hidden="1">
      <c r="I163" s="38"/>
    </row>
    <row r="164" spans="9:9" hidden="1">
      <c r="I164" s="38"/>
    </row>
    <row r="165" spans="9:9" hidden="1">
      <c r="I165" s="38"/>
    </row>
    <row r="166" spans="9:9" hidden="1">
      <c r="I166" s="38"/>
    </row>
    <row r="167" spans="9:9" hidden="1">
      <c r="I167" s="38"/>
    </row>
    <row r="168" spans="9:9" hidden="1">
      <c r="I168" s="38"/>
    </row>
    <row r="169" spans="9:9" hidden="1">
      <c r="I169" s="38"/>
    </row>
    <row r="170" spans="9:9" hidden="1">
      <c r="I170" s="38"/>
    </row>
    <row r="171" spans="9:9" hidden="1">
      <c r="I171" s="38"/>
    </row>
    <row r="172" spans="9:9" hidden="1">
      <c r="I172" s="38"/>
    </row>
    <row r="173" spans="9:9" hidden="1">
      <c r="I173" s="38"/>
    </row>
    <row r="174" spans="9:9" hidden="1">
      <c r="I174" s="38"/>
    </row>
    <row r="175" spans="9:9" hidden="1">
      <c r="I175" s="38"/>
    </row>
    <row r="176" spans="9:9" hidden="1">
      <c r="I176" s="38"/>
    </row>
    <row r="177" spans="9:9" hidden="1">
      <c r="I177" s="38"/>
    </row>
    <row r="178" spans="9:9" hidden="1">
      <c r="I178" s="38"/>
    </row>
    <row r="179" spans="9:9" hidden="1">
      <c r="I179" s="38"/>
    </row>
    <row r="180" spans="9:9" hidden="1">
      <c r="I180" s="38"/>
    </row>
    <row r="181" spans="9:9" hidden="1">
      <c r="I181" s="38"/>
    </row>
    <row r="182" spans="9:9" hidden="1">
      <c r="I182" s="38"/>
    </row>
    <row r="183" spans="9:9" hidden="1">
      <c r="I183" s="38"/>
    </row>
    <row r="184" spans="9:9" hidden="1">
      <c r="I184" s="38"/>
    </row>
    <row r="185" spans="9:9" hidden="1">
      <c r="I185" s="38"/>
    </row>
    <row r="186" spans="9:9" hidden="1">
      <c r="I186" s="38"/>
    </row>
    <row r="187" spans="9:9" hidden="1">
      <c r="I187" s="38"/>
    </row>
    <row r="188" spans="9:9" hidden="1">
      <c r="I188" s="38"/>
    </row>
    <row r="189" spans="9:9" hidden="1">
      <c r="I189" s="38"/>
    </row>
    <row r="190" spans="9:9" hidden="1">
      <c r="I190" s="38"/>
    </row>
    <row r="191" spans="9:9" hidden="1">
      <c r="I191" s="38"/>
    </row>
    <row r="192" spans="9:9" hidden="1">
      <c r="I192" s="38"/>
    </row>
    <row r="193" spans="9:9" hidden="1">
      <c r="I193" s="38"/>
    </row>
    <row r="194" spans="9:9" hidden="1">
      <c r="I194" s="38"/>
    </row>
    <row r="195" spans="9:9" hidden="1">
      <c r="I195" s="38"/>
    </row>
    <row r="196" spans="9:9" hidden="1">
      <c r="I196" s="38"/>
    </row>
    <row r="197" spans="9:9" hidden="1">
      <c r="I197" s="38"/>
    </row>
    <row r="198" spans="9:9" hidden="1">
      <c r="I198" s="38"/>
    </row>
    <row r="199" spans="9:9" hidden="1">
      <c r="I199" s="38"/>
    </row>
    <row r="200" spans="9:9" hidden="1">
      <c r="I200" s="38"/>
    </row>
    <row r="201" spans="9:9" hidden="1">
      <c r="I201" s="38"/>
    </row>
    <row r="202" spans="9:9" hidden="1">
      <c r="I202" s="38"/>
    </row>
    <row r="203" spans="9:9" hidden="1">
      <c r="I203" s="38"/>
    </row>
    <row r="204" spans="9:9" hidden="1">
      <c r="I204" s="38"/>
    </row>
    <row r="205" spans="9:9" hidden="1">
      <c r="I205" s="38"/>
    </row>
    <row r="206" spans="9:9" hidden="1">
      <c r="I206" s="38"/>
    </row>
    <row r="207" spans="9:9" hidden="1">
      <c r="I207" s="38"/>
    </row>
    <row r="208" spans="9:9" hidden="1">
      <c r="I208" s="38"/>
    </row>
    <row r="209" spans="9:9" hidden="1">
      <c r="I209" s="38"/>
    </row>
    <row r="210" spans="9:9" hidden="1">
      <c r="I210" s="38"/>
    </row>
    <row r="211" spans="9:9" hidden="1">
      <c r="I211" s="38"/>
    </row>
    <row r="212" spans="9:9" hidden="1">
      <c r="I212" s="38"/>
    </row>
    <row r="213" spans="9:9" hidden="1">
      <c r="I213" s="38"/>
    </row>
    <row r="214" spans="9:9" hidden="1">
      <c r="I214" s="38"/>
    </row>
    <row r="215" spans="9:9" hidden="1">
      <c r="I215" s="38"/>
    </row>
    <row r="216" spans="9:9" hidden="1">
      <c r="I216" s="38"/>
    </row>
    <row r="217" spans="9:9" hidden="1">
      <c r="I217" s="38"/>
    </row>
    <row r="218" spans="9:9" hidden="1">
      <c r="I218" s="38"/>
    </row>
    <row r="219" spans="9:9" hidden="1">
      <c r="I219" s="38"/>
    </row>
    <row r="220" spans="9:9" hidden="1">
      <c r="I220" s="38"/>
    </row>
    <row r="221" spans="9:9" hidden="1">
      <c r="I221" s="38"/>
    </row>
    <row r="222" spans="9:9" hidden="1">
      <c r="I222" s="38"/>
    </row>
    <row r="223" spans="9:9" hidden="1">
      <c r="I223" s="38"/>
    </row>
    <row r="224" spans="9:9" hidden="1">
      <c r="I224" s="38"/>
    </row>
    <row r="225" spans="9:9" hidden="1">
      <c r="I225" s="38"/>
    </row>
    <row r="226" spans="9:9" hidden="1">
      <c r="I226" s="38"/>
    </row>
    <row r="227" spans="9:9" hidden="1">
      <c r="I227" s="38"/>
    </row>
    <row r="228" spans="9:9" hidden="1">
      <c r="I228" s="38"/>
    </row>
    <row r="229" spans="9:9" hidden="1">
      <c r="I229" s="38"/>
    </row>
    <row r="230" spans="9:9" hidden="1">
      <c r="I230" s="38"/>
    </row>
    <row r="231" spans="9:9" hidden="1">
      <c r="I231" s="38"/>
    </row>
    <row r="232" spans="9:9" hidden="1">
      <c r="I232" s="38"/>
    </row>
    <row r="233" spans="9:9" hidden="1">
      <c r="I233" s="38"/>
    </row>
    <row r="234" spans="9:9" hidden="1">
      <c r="I234" s="38"/>
    </row>
    <row r="235" spans="9:9" hidden="1">
      <c r="I235" s="38"/>
    </row>
    <row r="236" spans="9:9" hidden="1">
      <c r="I236" s="38"/>
    </row>
    <row r="237" spans="9:9" hidden="1">
      <c r="I237" s="38"/>
    </row>
    <row r="238" spans="9:9" hidden="1">
      <c r="I238" s="38"/>
    </row>
    <row r="239" spans="9:9" hidden="1">
      <c r="I239" s="38"/>
    </row>
    <row r="240" spans="9:9" hidden="1">
      <c r="I240" s="38"/>
    </row>
    <row r="241" spans="9:9" hidden="1">
      <c r="I241" s="38"/>
    </row>
    <row r="242" spans="9:9" hidden="1">
      <c r="I242" s="38"/>
    </row>
    <row r="243" spans="9:9" hidden="1">
      <c r="I243" s="38"/>
    </row>
    <row r="244" spans="9:9" hidden="1">
      <c r="I244" s="38"/>
    </row>
    <row r="245" spans="9:9" hidden="1">
      <c r="I245" s="38"/>
    </row>
    <row r="246" spans="9:9" hidden="1">
      <c r="I246" s="38"/>
    </row>
    <row r="247" spans="9:9" hidden="1">
      <c r="I247" s="38"/>
    </row>
    <row r="248" spans="9:9" hidden="1">
      <c r="I248" s="38"/>
    </row>
    <row r="249" spans="9:9" hidden="1">
      <c r="I249" s="38"/>
    </row>
    <row r="250" spans="9:9" hidden="1">
      <c r="I250" s="38"/>
    </row>
    <row r="251" spans="9:9" hidden="1">
      <c r="I251" s="38"/>
    </row>
    <row r="252" spans="9:9" hidden="1">
      <c r="I252" s="38"/>
    </row>
    <row r="253" spans="9:9" hidden="1">
      <c r="I253" s="38"/>
    </row>
    <row r="254" spans="9:9" hidden="1">
      <c r="I254" s="38"/>
    </row>
    <row r="255" spans="9:9" hidden="1">
      <c r="I255" s="38"/>
    </row>
    <row r="256" spans="9:9" hidden="1">
      <c r="I256" s="38"/>
    </row>
    <row r="257" spans="9:9" hidden="1">
      <c r="I257" s="38"/>
    </row>
    <row r="258" spans="9:9" hidden="1">
      <c r="I258" s="38"/>
    </row>
    <row r="259" spans="9:9" hidden="1">
      <c r="I259" s="38"/>
    </row>
    <row r="260" spans="9:9" hidden="1">
      <c r="I260" s="38"/>
    </row>
    <row r="261" spans="9:9" hidden="1">
      <c r="I261" s="38"/>
    </row>
    <row r="262" spans="9:9" hidden="1">
      <c r="I262" s="38"/>
    </row>
    <row r="263" spans="9:9" hidden="1">
      <c r="I263" s="38"/>
    </row>
    <row r="264" spans="9:9" hidden="1">
      <c r="I264" s="38"/>
    </row>
    <row r="265" spans="9:9" hidden="1">
      <c r="I265" s="38"/>
    </row>
    <row r="266" spans="9:9" hidden="1">
      <c r="I266" s="38"/>
    </row>
    <row r="267" spans="9:9" hidden="1">
      <c r="I267" s="38"/>
    </row>
    <row r="268" spans="9:9" hidden="1">
      <c r="I268" s="38"/>
    </row>
    <row r="269" spans="9:9" hidden="1">
      <c r="I269" s="38"/>
    </row>
    <row r="270" spans="9:9" hidden="1">
      <c r="I270" s="38"/>
    </row>
    <row r="271" spans="9:9" hidden="1">
      <c r="I271" s="38"/>
    </row>
    <row r="272" spans="9:9" hidden="1">
      <c r="I272" s="38"/>
    </row>
    <row r="273" spans="9:9" hidden="1">
      <c r="I273" s="38"/>
    </row>
    <row r="274" spans="9:9" hidden="1">
      <c r="I274" s="38"/>
    </row>
    <row r="275" spans="9:9" hidden="1">
      <c r="I275" s="38"/>
    </row>
    <row r="276" spans="9:9" hidden="1">
      <c r="I276" s="38"/>
    </row>
    <row r="277" spans="9:9" hidden="1">
      <c r="I277" s="38"/>
    </row>
    <row r="278" spans="9:9" hidden="1">
      <c r="I278" s="38"/>
    </row>
    <row r="279" spans="9:9" hidden="1">
      <c r="I279" s="38"/>
    </row>
    <row r="280" spans="9:9" hidden="1">
      <c r="I280" s="38"/>
    </row>
    <row r="281" spans="9:9" hidden="1">
      <c r="I281" s="38"/>
    </row>
    <row r="282" spans="9:9" hidden="1">
      <c r="I282" s="38"/>
    </row>
    <row r="283" spans="9:9" hidden="1">
      <c r="I283" s="38"/>
    </row>
    <row r="284" spans="9:9" hidden="1">
      <c r="I284" s="38"/>
    </row>
    <row r="285" spans="9:9" hidden="1">
      <c r="I285" s="38"/>
    </row>
    <row r="286" spans="9:9" hidden="1">
      <c r="I286" s="38"/>
    </row>
    <row r="287" spans="9:9" hidden="1">
      <c r="I287" s="38"/>
    </row>
    <row r="288" spans="9:9" hidden="1">
      <c r="I288" s="38"/>
    </row>
    <row r="289" spans="9:9" hidden="1">
      <c r="I289" s="38"/>
    </row>
    <row r="290" spans="9:9" hidden="1">
      <c r="I290" s="38"/>
    </row>
    <row r="291" spans="9:9" hidden="1">
      <c r="I291" s="38"/>
    </row>
    <row r="292" spans="9:9" hidden="1">
      <c r="I292" s="38"/>
    </row>
    <row r="293" spans="9:9" hidden="1">
      <c r="I293" s="38"/>
    </row>
    <row r="294" spans="9:9" hidden="1">
      <c r="I294" s="38"/>
    </row>
    <row r="295" spans="9:9" hidden="1">
      <c r="I295" s="38"/>
    </row>
    <row r="296" spans="9:9" hidden="1">
      <c r="I296" s="38"/>
    </row>
    <row r="297" spans="9:9" hidden="1">
      <c r="I297" s="38"/>
    </row>
    <row r="298" spans="9:9" hidden="1">
      <c r="I298" s="38"/>
    </row>
    <row r="299" spans="9:9" hidden="1">
      <c r="I299" s="38"/>
    </row>
    <row r="300" spans="9:9" hidden="1">
      <c r="I300" s="38"/>
    </row>
    <row r="301" spans="9:9" hidden="1">
      <c r="I301" s="38"/>
    </row>
    <row r="302" spans="9:9" hidden="1">
      <c r="I302" s="38"/>
    </row>
    <row r="303" spans="9:9" hidden="1">
      <c r="I303" s="38"/>
    </row>
    <row r="304" spans="9:9" hidden="1">
      <c r="I304" s="38"/>
    </row>
    <row r="305" spans="9:9" hidden="1">
      <c r="I305" s="38"/>
    </row>
    <row r="306" spans="9:9" hidden="1">
      <c r="I306" s="38"/>
    </row>
    <row r="307" spans="9:9" hidden="1">
      <c r="I307" s="38"/>
    </row>
    <row r="308" spans="9:9" hidden="1">
      <c r="I308" s="38"/>
    </row>
    <row r="309" spans="9:9" hidden="1">
      <c r="I309" s="38"/>
    </row>
    <row r="310" spans="9:9" hidden="1">
      <c r="I310" s="38"/>
    </row>
    <row r="311" spans="9:9" hidden="1">
      <c r="I311" s="38"/>
    </row>
    <row r="312" spans="9:9" hidden="1">
      <c r="I312" s="38"/>
    </row>
    <row r="313" spans="9:9" hidden="1">
      <c r="I313" s="38"/>
    </row>
    <row r="314" spans="9:9" hidden="1">
      <c r="I314" s="38"/>
    </row>
    <row r="315" spans="9:9" hidden="1">
      <c r="I315" s="38"/>
    </row>
    <row r="316" spans="9:9" hidden="1">
      <c r="I316" s="38"/>
    </row>
    <row r="317" spans="9:9" hidden="1">
      <c r="I317" s="38"/>
    </row>
    <row r="318" spans="9:9" hidden="1">
      <c r="I318" s="38"/>
    </row>
    <row r="319" spans="9:9" hidden="1">
      <c r="I319" s="38"/>
    </row>
    <row r="320" spans="9:9" hidden="1">
      <c r="I320" s="38"/>
    </row>
    <row r="321" spans="9:9" hidden="1">
      <c r="I321" s="38"/>
    </row>
    <row r="322" spans="9:9" hidden="1">
      <c r="I322" s="38"/>
    </row>
    <row r="323" spans="9:9" hidden="1">
      <c r="I323" s="38"/>
    </row>
    <row r="324" spans="9:9" hidden="1">
      <c r="I324" s="38"/>
    </row>
    <row r="325" spans="9:9" hidden="1">
      <c r="I325" s="38"/>
    </row>
    <row r="326" spans="9:9" hidden="1">
      <c r="I326" s="38"/>
    </row>
    <row r="327" spans="9:9" hidden="1">
      <c r="I327" s="38"/>
    </row>
    <row r="328" spans="9:9" hidden="1">
      <c r="I328" s="38"/>
    </row>
    <row r="329" spans="9:9" hidden="1">
      <c r="I329" s="38"/>
    </row>
    <row r="330" spans="9:9" hidden="1">
      <c r="I330" s="38"/>
    </row>
    <row r="331" spans="9:9" hidden="1">
      <c r="I331" s="38"/>
    </row>
    <row r="332" spans="9:9" hidden="1">
      <c r="I332" s="38"/>
    </row>
    <row r="333" spans="9:9" hidden="1">
      <c r="I333" s="38"/>
    </row>
    <row r="334" spans="9:9" hidden="1">
      <c r="I334" s="38"/>
    </row>
    <row r="335" spans="9:9" hidden="1">
      <c r="I335" s="38"/>
    </row>
    <row r="336" spans="9:9" hidden="1">
      <c r="I336" s="38"/>
    </row>
    <row r="337" spans="9:9" hidden="1">
      <c r="I337" s="38"/>
    </row>
    <row r="338" spans="9:9" hidden="1">
      <c r="I338" s="38"/>
    </row>
    <row r="339" spans="9:9" hidden="1">
      <c r="I339" s="38"/>
    </row>
    <row r="340" spans="9:9" hidden="1">
      <c r="I340" s="38"/>
    </row>
    <row r="341" spans="9:9" hidden="1">
      <c r="I341" s="38"/>
    </row>
    <row r="342" spans="9:9" hidden="1">
      <c r="I342" s="38"/>
    </row>
    <row r="343" spans="9:9" hidden="1">
      <c r="I343" s="38"/>
    </row>
    <row r="344" spans="9:9" hidden="1">
      <c r="I344" s="38"/>
    </row>
    <row r="345" spans="9:9" hidden="1">
      <c r="I345" s="38"/>
    </row>
    <row r="346" spans="9:9" hidden="1">
      <c r="I346" s="38"/>
    </row>
    <row r="347" spans="9:9" hidden="1">
      <c r="I347" s="38"/>
    </row>
    <row r="348" spans="9:9" hidden="1">
      <c r="I348" s="38"/>
    </row>
    <row r="349" spans="9:9" hidden="1">
      <c r="I349" s="38"/>
    </row>
    <row r="350" spans="9:9" hidden="1">
      <c r="I350" s="38"/>
    </row>
    <row r="351" spans="9:9" hidden="1">
      <c r="I351" s="38"/>
    </row>
    <row r="352" spans="9:9" hidden="1">
      <c r="I352" s="38"/>
    </row>
    <row r="353" spans="9:9" hidden="1">
      <c r="I353" s="38"/>
    </row>
    <row r="354" spans="9:9" hidden="1">
      <c r="I354" s="38"/>
    </row>
    <row r="355" spans="9:9" hidden="1">
      <c r="I355" s="38"/>
    </row>
    <row r="356" spans="9:9" hidden="1">
      <c r="I356" s="38"/>
    </row>
    <row r="357" spans="9:9" hidden="1">
      <c r="I357" s="38"/>
    </row>
    <row r="358" spans="9:9" hidden="1">
      <c r="I358" s="38"/>
    </row>
    <row r="359" spans="9:9" hidden="1">
      <c r="I359" s="38"/>
    </row>
    <row r="360" spans="9:9" hidden="1">
      <c r="I360" s="38"/>
    </row>
    <row r="361" spans="9:9" hidden="1">
      <c r="I361" s="38"/>
    </row>
    <row r="362" spans="9:9" hidden="1">
      <c r="I362" s="38"/>
    </row>
    <row r="363" spans="9:9" hidden="1">
      <c r="I363" s="38"/>
    </row>
    <row r="364" spans="9:9" hidden="1">
      <c r="I364" s="38"/>
    </row>
    <row r="365" spans="9:9" hidden="1">
      <c r="I365" s="38"/>
    </row>
    <row r="366" spans="9:9" hidden="1">
      <c r="I366" s="38"/>
    </row>
    <row r="367" spans="9:9" hidden="1">
      <c r="I367" s="38"/>
    </row>
    <row r="368" spans="9:9" hidden="1">
      <c r="I368" s="38"/>
    </row>
    <row r="369" spans="9:9" hidden="1">
      <c r="I369" s="38"/>
    </row>
    <row r="370" spans="9:9" hidden="1">
      <c r="I370" s="38"/>
    </row>
    <row r="371" spans="9:9" hidden="1">
      <c r="I371" s="38"/>
    </row>
    <row r="372" spans="9:9" hidden="1">
      <c r="I372" s="38"/>
    </row>
    <row r="373" spans="9:9" hidden="1">
      <c r="I373" s="38"/>
    </row>
    <row r="374" spans="9:9" hidden="1">
      <c r="I374" s="38"/>
    </row>
    <row r="375" spans="9:9" hidden="1">
      <c r="I375" s="38"/>
    </row>
    <row r="376" spans="9:9" hidden="1">
      <c r="I376" s="38"/>
    </row>
    <row r="377" spans="9:9" hidden="1">
      <c r="I377" s="38"/>
    </row>
    <row r="378" spans="9:9" hidden="1">
      <c r="I378" s="38"/>
    </row>
    <row r="379" spans="9:9" hidden="1">
      <c r="I379" s="38"/>
    </row>
    <row r="380" spans="9:9" hidden="1">
      <c r="I380" s="38"/>
    </row>
    <row r="381" spans="9:9" hidden="1">
      <c r="I381" s="38"/>
    </row>
    <row r="382" spans="9:9" hidden="1">
      <c r="I382" s="38"/>
    </row>
    <row r="383" spans="9:9" hidden="1">
      <c r="I383" s="38"/>
    </row>
    <row r="384" spans="9:9" hidden="1">
      <c r="I384" s="38"/>
    </row>
    <row r="385" spans="9:9" hidden="1">
      <c r="I385" s="38"/>
    </row>
    <row r="386" spans="9:9" hidden="1">
      <c r="I386" s="38"/>
    </row>
    <row r="387" spans="9:9" hidden="1">
      <c r="I387" s="38"/>
    </row>
    <row r="388" spans="9:9" hidden="1">
      <c r="I388" s="38"/>
    </row>
    <row r="389" spans="9:9" hidden="1">
      <c r="I389" s="38"/>
    </row>
    <row r="390" spans="9:9" hidden="1">
      <c r="I390" s="38"/>
    </row>
    <row r="391" spans="9:9" hidden="1">
      <c r="I391" s="38"/>
    </row>
    <row r="392" spans="9:9" hidden="1">
      <c r="I392" s="38"/>
    </row>
    <row r="393" spans="9:9" hidden="1">
      <c r="I393" s="38"/>
    </row>
    <row r="394" spans="9:9" hidden="1">
      <c r="I394" s="38"/>
    </row>
    <row r="395" spans="9:9" hidden="1">
      <c r="I395" s="38"/>
    </row>
    <row r="396" spans="9:9" hidden="1">
      <c r="I396" s="38"/>
    </row>
    <row r="397" spans="9:9" hidden="1">
      <c r="I397" s="38"/>
    </row>
    <row r="398" spans="9:9" hidden="1">
      <c r="I398" s="38"/>
    </row>
    <row r="399" spans="9:9" hidden="1">
      <c r="I399" s="38"/>
    </row>
    <row r="400" spans="9:9" hidden="1">
      <c r="I400" s="38"/>
    </row>
    <row r="401" spans="9:9" hidden="1">
      <c r="I401" s="38"/>
    </row>
    <row r="402" spans="9:9" hidden="1">
      <c r="I402" s="38"/>
    </row>
    <row r="403" spans="9:9" hidden="1">
      <c r="I403" s="38"/>
    </row>
    <row r="404" spans="9:9" hidden="1">
      <c r="I404" s="38"/>
    </row>
    <row r="405" spans="9:9" hidden="1">
      <c r="I405" s="38"/>
    </row>
    <row r="406" spans="9:9" hidden="1">
      <c r="I406" s="38"/>
    </row>
    <row r="407" spans="9:9" hidden="1">
      <c r="I407" s="38"/>
    </row>
    <row r="408" spans="9:9" hidden="1">
      <c r="I408" s="38"/>
    </row>
    <row r="409" spans="9:9" hidden="1">
      <c r="I409" s="38"/>
    </row>
    <row r="410" spans="9:9" hidden="1">
      <c r="I410" s="38"/>
    </row>
    <row r="411" spans="9:9" hidden="1">
      <c r="I411" s="38"/>
    </row>
    <row r="412" spans="9:9" hidden="1">
      <c r="I412" s="38"/>
    </row>
    <row r="413" spans="9:9" hidden="1">
      <c r="I413" s="38"/>
    </row>
    <row r="414" spans="9:9" hidden="1">
      <c r="I414" s="38"/>
    </row>
    <row r="415" spans="9:9" hidden="1">
      <c r="I415" s="38"/>
    </row>
    <row r="416" spans="9:9" hidden="1">
      <c r="I416" s="38"/>
    </row>
    <row r="417" spans="9:9" hidden="1">
      <c r="I417" s="38"/>
    </row>
    <row r="418" spans="9:9" hidden="1">
      <c r="I418" s="38"/>
    </row>
    <row r="419" spans="9:9" hidden="1">
      <c r="I419" s="38"/>
    </row>
    <row r="420" spans="9:9" hidden="1">
      <c r="I420" s="38"/>
    </row>
    <row r="421" spans="9:9" hidden="1">
      <c r="I421" s="38"/>
    </row>
    <row r="422" spans="9:9" hidden="1">
      <c r="I422" s="38"/>
    </row>
    <row r="423" spans="9:9" hidden="1">
      <c r="I423" s="38"/>
    </row>
    <row r="424" spans="9:9" hidden="1">
      <c r="I424" s="38"/>
    </row>
    <row r="425" spans="9:9" hidden="1">
      <c r="I425" s="38"/>
    </row>
    <row r="426" spans="9:9" hidden="1">
      <c r="I426" s="38"/>
    </row>
    <row r="427" spans="9:9" hidden="1">
      <c r="I427" s="38"/>
    </row>
    <row r="428" spans="9:9" hidden="1">
      <c r="I428" s="38"/>
    </row>
    <row r="429" spans="9:9" hidden="1">
      <c r="I429" s="38"/>
    </row>
    <row r="430" spans="9:9" hidden="1">
      <c r="I430" s="38"/>
    </row>
    <row r="431" spans="9:9" hidden="1">
      <c r="I431" s="38"/>
    </row>
    <row r="432" spans="9:9" hidden="1">
      <c r="I432" s="38"/>
    </row>
    <row r="433" spans="9:9" hidden="1">
      <c r="I433" s="38"/>
    </row>
    <row r="434" spans="9:9" hidden="1">
      <c r="I434" s="38"/>
    </row>
    <row r="435" spans="9:9" hidden="1">
      <c r="I435" s="38"/>
    </row>
    <row r="436" spans="9:9" hidden="1">
      <c r="I436" s="38"/>
    </row>
    <row r="437" spans="9:9" hidden="1">
      <c r="I437" s="38"/>
    </row>
    <row r="438" spans="9:9" hidden="1">
      <c r="I438" s="38"/>
    </row>
    <row r="439" spans="9:9" hidden="1">
      <c r="I439" s="38"/>
    </row>
    <row r="440" spans="9:9" hidden="1">
      <c r="I440" s="38"/>
    </row>
    <row r="441" spans="9:9" hidden="1">
      <c r="I441" s="38"/>
    </row>
    <row r="442" spans="9:9" hidden="1">
      <c r="I442" s="38"/>
    </row>
    <row r="443" spans="9:9" hidden="1">
      <c r="I443" s="38"/>
    </row>
    <row r="444" spans="9:9" hidden="1">
      <c r="I444" s="38"/>
    </row>
    <row r="445" spans="9:9" hidden="1">
      <c r="I445" s="38"/>
    </row>
    <row r="446" spans="9:9" hidden="1">
      <c r="I446" s="38"/>
    </row>
    <row r="447" spans="9:9" hidden="1">
      <c r="I447" s="38"/>
    </row>
    <row r="448" spans="9:9" hidden="1">
      <c r="I448" s="38"/>
    </row>
    <row r="449" spans="9:9" hidden="1">
      <c r="I449" s="38"/>
    </row>
    <row r="450" spans="9:9" hidden="1">
      <c r="I450" s="38"/>
    </row>
    <row r="451" spans="9:9" hidden="1">
      <c r="I451" s="38"/>
    </row>
    <row r="452" spans="9:9" hidden="1">
      <c r="I452" s="38"/>
    </row>
    <row r="453" spans="9:9" hidden="1">
      <c r="I453" s="38"/>
    </row>
    <row r="454" spans="9:9" hidden="1">
      <c r="I454" s="38"/>
    </row>
    <row r="455" spans="9:9" hidden="1">
      <c r="I455" s="38"/>
    </row>
    <row r="456" spans="9:9" hidden="1">
      <c r="I456" s="38"/>
    </row>
    <row r="457" spans="9:9" hidden="1">
      <c r="I457" s="38"/>
    </row>
    <row r="458" spans="9:9" hidden="1">
      <c r="I458" s="38"/>
    </row>
    <row r="459" spans="9:9" hidden="1">
      <c r="I459" s="38"/>
    </row>
    <row r="460" spans="9:9" hidden="1">
      <c r="I460" s="38"/>
    </row>
    <row r="461" spans="9:9" hidden="1">
      <c r="I461" s="38"/>
    </row>
    <row r="462" spans="9:9" hidden="1">
      <c r="I462" s="38"/>
    </row>
    <row r="463" spans="9:9" hidden="1">
      <c r="I463" s="38"/>
    </row>
    <row r="464" spans="9:9" hidden="1">
      <c r="I464" s="38"/>
    </row>
    <row r="465" spans="9:9" hidden="1">
      <c r="I465" s="38"/>
    </row>
    <row r="466" spans="9:9" hidden="1">
      <c r="I466" s="38"/>
    </row>
    <row r="467" spans="9:9" hidden="1">
      <c r="I467" s="38"/>
    </row>
    <row r="468" spans="9:9" hidden="1">
      <c r="I468" s="38"/>
    </row>
    <row r="469" spans="9:9" hidden="1">
      <c r="I469" s="38"/>
    </row>
    <row r="470" spans="9:9" hidden="1">
      <c r="I470" s="38"/>
    </row>
    <row r="471" spans="9:9" hidden="1">
      <c r="I471" s="38"/>
    </row>
    <row r="472" spans="9:9" hidden="1">
      <c r="I472" s="38"/>
    </row>
    <row r="473" spans="9:9" hidden="1">
      <c r="I473" s="38"/>
    </row>
    <row r="474" spans="9:9" hidden="1">
      <c r="I474" s="38"/>
    </row>
    <row r="475" spans="9:9" hidden="1">
      <c r="I475" s="38"/>
    </row>
    <row r="476" spans="9:9" hidden="1">
      <c r="I476" s="38"/>
    </row>
    <row r="477" spans="9:9" hidden="1">
      <c r="I477" s="38"/>
    </row>
    <row r="478" spans="9:9" hidden="1">
      <c r="I478" s="38"/>
    </row>
    <row r="479" spans="9:9" hidden="1">
      <c r="I479" s="38"/>
    </row>
    <row r="480" spans="9:9" hidden="1">
      <c r="I480" s="38"/>
    </row>
    <row r="481" spans="9:9" hidden="1">
      <c r="I481" s="38"/>
    </row>
    <row r="482" spans="9:9" hidden="1">
      <c r="I482" s="38"/>
    </row>
    <row r="483" spans="9:9" hidden="1">
      <c r="I483" s="38"/>
    </row>
    <row r="484" spans="9:9" hidden="1">
      <c r="I484" s="38"/>
    </row>
    <row r="485" spans="9:9" hidden="1">
      <c r="I485" s="38"/>
    </row>
    <row r="486" spans="9:9" hidden="1">
      <c r="I486" s="38"/>
    </row>
    <row r="487" spans="9:9" hidden="1">
      <c r="I487" s="38"/>
    </row>
    <row r="488" spans="9:9" hidden="1">
      <c r="I488" s="38"/>
    </row>
    <row r="489" spans="9:9" hidden="1">
      <c r="I489" s="38"/>
    </row>
    <row r="490" spans="9:9" hidden="1">
      <c r="I490" s="38"/>
    </row>
    <row r="491" spans="9:9" hidden="1">
      <c r="I491" s="38"/>
    </row>
    <row r="492" spans="9:9" hidden="1">
      <c r="I492" s="38"/>
    </row>
    <row r="493" spans="9:9" hidden="1">
      <c r="I493" s="38"/>
    </row>
    <row r="494" spans="9:9" hidden="1">
      <c r="I494" s="38"/>
    </row>
    <row r="495" spans="9:9" hidden="1">
      <c r="I495" s="38"/>
    </row>
    <row r="496" spans="9:9" hidden="1">
      <c r="I496" s="38"/>
    </row>
    <row r="497" spans="9:9" hidden="1">
      <c r="I497" s="38"/>
    </row>
    <row r="498" spans="9:9" hidden="1">
      <c r="I498" s="38"/>
    </row>
    <row r="499" spans="9:9" hidden="1">
      <c r="I499" s="38"/>
    </row>
    <row r="500" spans="9:9" hidden="1">
      <c r="I500" s="38"/>
    </row>
    <row r="501" spans="9:9" hidden="1">
      <c r="I501" s="38"/>
    </row>
    <row r="502" spans="9:9" hidden="1">
      <c r="I502" s="38"/>
    </row>
    <row r="503" spans="9:9" hidden="1">
      <c r="I503" s="38"/>
    </row>
    <row r="504" spans="9:9" hidden="1">
      <c r="I504" s="38"/>
    </row>
    <row r="505" spans="9:9" hidden="1">
      <c r="I505" s="38"/>
    </row>
    <row r="506" spans="9:9" hidden="1">
      <c r="I506" s="38"/>
    </row>
    <row r="507" spans="9:9" hidden="1">
      <c r="I507" s="38"/>
    </row>
    <row r="508" spans="9:9" hidden="1">
      <c r="I508" s="38"/>
    </row>
    <row r="509" spans="9:9" hidden="1">
      <c r="I509" s="38"/>
    </row>
    <row r="510" spans="9:9" hidden="1">
      <c r="I510" s="38"/>
    </row>
    <row r="511" spans="9:9" hidden="1">
      <c r="I511" s="38"/>
    </row>
    <row r="512" spans="9:9" hidden="1">
      <c r="I512" s="38"/>
    </row>
    <row r="513" spans="9:9" hidden="1">
      <c r="I513" s="38"/>
    </row>
    <row r="514" spans="9:9" hidden="1">
      <c r="I514" s="38"/>
    </row>
    <row r="515" spans="9:9" hidden="1">
      <c r="I515" s="38"/>
    </row>
    <row r="516" spans="9:9" hidden="1">
      <c r="I516" s="38"/>
    </row>
    <row r="517" spans="9:9" hidden="1">
      <c r="I517" s="38"/>
    </row>
    <row r="518" spans="9:9" hidden="1">
      <c r="I518" s="38"/>
    </row>
    <row r="519" spans="9:9" hidden="1">
      <c r="I519" s="38"/>
    </row>
    <row r="520" spans="9:9" hidden="1">
      <c r="I520" s="38"/>
    </row>
    <row r="521" spans="9:9" hidden="1">
      <c r="I521" s="38"/>
    </row>
    <row r="522" spans="9:9" hidden="1">
      <c r="I522" s="38"/>
    </row>
    <row r="523" spans="9:9" hidden="1">
      <c r="I523" s="38"/>
    </row>
    <row r="524" spans="9:9" hidden="1">
      <c r="I524" s="38"/>
    </row>
    <row r="525" spans="9:9" hidden="1">
      <c r="I525" s="38"/>
    </row>
    <row r="526" spans="9:9" hidden="1">
      <c r="I526" s="38"/>
    </row>
    <row r="527" spans="9:9" hidden="1">
      <c r="I527" s="38"/>
    </row>
    <row r="528" spans="9:9" hidden="1">
      <c r="I528" s="38"/>
    </row>
    <row r="529" spans="9:9" hidden="1">
      <c r="I529" s="38"/>
    </row>
    <row r="530" spans="9:9" hidden="1">
      <c r="I530" s="38"/>
    </row>
    <row r="531" spans="9:9" hidden="1">
      <c r="I531" s="38"/>
    </row>
    <row r="532" spans="9:9" hidden="1">
      <c r="I532" s="38"/>
    </row>
    <row r="533" spans="9:9" hidden="1">
      <c r="I533" s="38"/>
    </row>
    <row r="534" spans="9:9" hidden="1">
      <c r="I534" s="38"/>
    </row>
    <row r="535" spans="9:9" hidden="1">
      <c r="I535" s="38"/>
    </row>
    <row r="536" spans="9:9" hidden="1">
      <c r="I536" s="38"/>
    </row>
    <row r="537" spans="9:9" hidden="1">
      <c r="I537" s="38"/>
    </row>
    <row r="538" spans="9:9" hidden="1">
      <c r="I538" s="38"/>
    </row>
    <row r="539" spans="9:9" hidden="1">
      <c r="I539" s="38"/>
    </row>
    <row r="540" spans="9:9" hidden="1">
      <c r="I540" s="38"/>
    </row>
    <row r="541" spans="9:9" hidden="1">
      <c r="I541" s="38"/>
    </row>
    <row r="542" spans="9:9" hidden="1">
      <c r="I542" s="38"/>
    </row>
    <row r="543" spans="9:9" hidden="1">
      <c r="I543" s="38"/>
    </row>
    <row r="544" spans="9:9" hidden="1">
      <c r="I544" s="38"/>
    </row>
    <row r="545" spans="9:9" hidden="1">
      <c r="I545" s="38"/>
    </row>
    <row r="546" spans="9:9" hidden="1">
      <c r="I546" s="38"/>
    </row>
    <row r="547" spans="9:9" hidden="1">
      <c r="I547" s="38"/>
    </row>
    <row r="548" spans="9:9" hidden="1">
      <c r="I548" s="38"/>
    </row>
    <row r="549" spans="9:9" hidden="1">
      <c r="I549" s="38"/>
    </row>
    <row r="550" spans="9:9" hidden="1">
      <c r="I550" s="38"/>
    </row>
    <row r="551" spans="9:9" hidden="1">
      <c r="I551" s="38"/>
    </row>
    <row r="552" spans="9:9" hidden="1">
      <c r="I552" s="38"/>
    </row>
    <row r="553" spans="9:9" hidden="1">
      <c r="I553" s="38"/>
    </row>
    <row r="554" spans="9:9" hidden="1">
      <c r="I554" s="38"/>
    </row>
    <row r="555" spans="9:9" hidden="1">
      <c r="I555" s="38"/>
    </row>
    <row r="556" spans="9:9" hidden="1">
      <c r="I556" s="38"/>
    </row>
    <row r="557" spans="9:9" hidden="1">
      <c r="I557" s="38"/>
    </row>
    <row r="558" spans="9:9" hidden="1">
      <c r="I558" s="38"/>
    </row>
    <row r="559" spans="9:9" hidden="1">
      <c r="I559" s="38"/>
    </row>
    <row r="560" spans="9:9" hidden="1">
      <c r="I560" s="38"/>
    </row>
    <row r="561" spans="9:9" hidden="1">
      <c r="I561" s="38"/>
    </row>
    <row r="562" spans="9:9" hidden="1">
      <c r="I562" s="38"/>
    </row>
    <row r="563" spans="9:9" hidden="1">
      <c r="I563" s="38"/>
    </row>
    <row r="564" spans="9:9" hidden="1">
      <c r="I564" s="38"/>
    </row>
    <row r="565" spans="9:9" hidden="1">
      <c r="I565" s="38"/>
    </row>
    <row r="566" spans="9:9" hidden="1">
      <c r="I566" s="38"/>
    </row>
    <row r="567" spans="9:9" hidden="1">
      <c r="I567" s="38"/>
    </row>
    <row r="568" spans="9:9" hidden="1">
      <c r="I568" s="38"/>
    </row>
    <row r="569" spans="9:9" hidden="1">
      <c r="I569" s="38"/>
    </row>
    <row r="570" spans="9:9" hidden="1">
      <c r="I570" s="38"/>
    </row>
    <row r="571" spans="9:9" hidden="1">
      <c r="I571" s="38"/>
    </row>
    <row r="572" spans="9:9" hidden="1">
      <c r="I572" s="38"/>
    </row>
    <row r="573" spans="9:9" hidden="1">
      <c r="I573" s="38"/>
    </row>
    <row r="574" spans="9:9" hidden="1">
      <c r="I574" s="38"/>
    </row>
    <row r="575" spans="9:9" hidden="1">
      <c r="I575" s="38"/>
    </row>
    <row r="576" spans="9:9" hidden="1">
      <c r="I576" s="38"/>
    </row>
    <row r="577" spans="9:9" hidden="1">
      <c r="I577" s="38"/>
    </row>
    <row r="578" spans="9:9" ht="23.25" hidden="1" customHeight="1">
      <c r="I578" s="38"/>
    </row>
  </sheetData>
  <sheetProtection algorithmName="SHA-512" hashValue="h8dKfkfFUN4qrue0V4LXAkWyGGaT8HS6Rhni6T6VY8QCsutzIwQJSfb1IlPvC/EyHgLVAfO42CfbJSWh5ppt5A==" saltValue="5RFZ/goTzn+yHGblOnu+6g==" spinCount="100000" sheet="1" selectLockedCell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11">
    <mergeCell ref="B24:G24"/>
    <mergeCell ref="E21:G21"/>
    <mergeCell ref="E22:G22"/>
    <mergeCell ref="B23:G23"/>
    <mergeCell ref="B1:G1"/>
    <mergeCell ref="B2:G2"/>
    <mergeCell ref="B22:C22"/>
    <mergeCell ref="B21:C21"/>
    <mergeCell ref="G19:G20"/>
    <mergeCell ref="G16:G18"/>
    <mergeCell ref="G12:G14"/>
  </mergeCells>
  <phoneticPr fontId="0" type="noConversion"/>
  <conditionalFormatting sqref="B21:E22">
    <cfRule type="expression" dxfId="10" priority="1" stopIfTrue="1">
      <formula>$B$21="Income Tax Refundable (New Tax Regime)"</formula>
    </cfRule>
    <cfRule type="expression" dxfId="9" priority="2" stopIfTrue="1">
      <formula>$B$21="Income Tax Payable (New Tax Regime)"</formula>
    </cfRule>
  </conditionalFormatting>
  <conditionalFormatting sqref="DT11:DT22">
    <cfRule type="cellIs" dxfId="8" priority="14" stopIfTrue="1" operator="lessThan">
      <formula>1</formula>
    </cfRule>
  </conditionalFormatting>
  <dataValidations count="12">
    <dataValidation type="whole" allowBlank="1" showInputMessage="1" showErrorMessage="1" errorTitle="ARTICLE 80D" sqref="F11" xr:uid="{00000000-0002-0000-0300-000000000000}">
      <formula1>0</formula1>
      <formula2>75000</formula2>
    </dataValidation>
    <dataValidation type="list" allowBlank="1" showInputMessage="1" showErrorMessage="1" sqref="F3" xr:uid="{00000000-0002-0000-0300-000001000000}">
      <formula1>"0,75000,50000"</formula1>
    </dataValidation>
    <dataValidation type="whole" operator="lessThanOrEqual" allowBlank="1" showInputMessage="1" showErrorMessage="1" error="Maximum 2 lakh allowed_x000a_" sqref="C9" xr:uid="{00000000-0002-0000-0300-000002000000}">
      <formula1>200000</formula1>
    </dataValidation>
    <dataValidation type="whole" operator="lessThanOrEqual" allowBlank="1" showInputMessage="1" showErrorMessage="1" error="max 5000 allowed" sqref="C4" xr:uid="{00000000-0002-0000-0300-000003000000}">
      <formula1>5000</formula1>
    </dataValidation>
    <dataValidation type="whole" operator="lessThanOrEqual" allowBlank="1" showInputMessage="1" showErrorMessage="1" sqref="F16" xr:uid="{00000000-0002-0000-0300-000004000000}">
      <formula1>125000</formula1>
    </dataValidation>
    <dataValidation type="whole" allowBlank="1" showInputMessage="1" showErrorMessage="1" errorTitle="ARTICLE 80DD" sqref="F12" xr:uid="{00000000-0002-0000-0300-000005000000}">
      <formula1>0</formula1>
      <formula2>125000</formula2>
    </dataValidation>
    <dataValidation type="whole" operator="greaterThanOrEqual" allowBlank="1" showInputMessage="1" showErrorMessage="1" sqref="C7" xr:uid="{00000000-0002-0000-0300-000006000000}">
      <formula1>0</formula1>
    </dataValidation>
    <dataValidation type="whole" allowBlank="1" showInputMessage="1" showErrorMessage="1" sqref="F20" xr:uid="{00000000-0002-0000-0300-000007000000}">
      <formula1>0</formula1>
      <formula2>14400</formula2>
    </dataValidation>
    <dataValidation type="whole" operator="lessThanOrEqual" allowBlank="1" showInputMessage="1" showErrorMessage="1" errorTitle="Sorry...!!! Not Allow" error="HRA Rebate Permissible up to Actual HRA Recieved" sqref="D3:D6 D20" xr:uid="{00000000-0002-0000-0300-000008000000}">
      <formula1>H20</formula1>
    </dataValidation>
    <dataValidation type="whole" allowBlank="1" showInputMessage="1" showErrorMessage="1" errorTitle="ARTICLE 80DDB" sqref="F13" xr:uid="{00000000-0002-0000-0300-000009000000}">
      <formula1>0</formula1>
      <formula2>J13</formula2>
    </dataValidation>
    <dataValidation type="whole" operator="lessThanOrEqual" allowBlank="1" showInputMessage="1" showErrorMessage="1" errorTitle="Sorry...!!! Not Allow" error="HRA Rebate Permissible up to Actual HRA Recieved" sqref="C3" xr:uid="{00000000-0002-0000-0300-00000A000000}">
      <formula1>J21</formula1>
    </dataValidation>
    <dataValidation type="whole" operator="lessThanOrEqual" allowBlank="1" showInputMessage="1" showErrorMessage="1" errorTitle="Sorry...!!! Not Allow" error="HRA Rebate Permissible up to Actual HRA Recieved" sqref="D18:D19" xr:uid="{00000000-0002-0000-0300-00000B000000}">
      <formula1>H24</formula1>
    </dataValidation>
  </dataValidations>
  <printOptions horizontalCentered="1"/>
  <pageMargins left="0.16" right="0.16" top="0.3" bottom="0.196850393700787" header="0" footer="0"/>
  <pageSetup paperSize="9" scale="84" orientation="landscape" blackAndWhite="1" r:id="rId3"/>
  <headerFooter alignWithMargins="0"/>
  <drawing r:id="rId4"/>
  <extLst>
    <ext xmlns:x14="http://schemas.microsoft.com/office/spreadsheetml/2009/9/main" uri="{CCE6A557-97BC-4b89-ADB6-D9C93CAAB3DF}">
      <x14:dataValidations xmlns:xm="http://schemas.microsoft.com/office/excel/2006/main" count="1">
        <x14:dataValidation type="whole" operator="lessThanOrEqual" allowBlank="1" showInputMessage="1" showErrorMessage="1" errorTitle="Sorry...!!! Not Allow" error="HRA Rebate Permissible up to Actual HRA Recieved" xr:uid="{00000000-0002-0000-0300-00000C000000}">
          <x14:formula1>
            <xm:f>'HRA Calculation'!#REF!</xm:f>
          </x14:formula1>
          <xm:sqref>D7:D17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pageSetUpPr fitToPage="1"/>
  </sheetPr>
  <dimension ref="A1:T60"/>
  <sheetViews>
    <sheetView showGridLines="0" topLeftCell="A33" zoomScale="120" zoomScaleNormal="120" workbookViewId="0">
      <selection activeCell="P12" sqref="P12:Q14"/>
    </sheetView>
  </sheetViews>
  <sheetFormatPr defaultColWidth="9.140625" defaultRowHeight="0" customHeight="1" zeroHeight="1"/>
  <cols>
    <col min="1" max="1" width="3" customWidth="1"/>
    <col min="2" max="2" width="2.85546875" style="113" customWidth="1"/>
    <col min="3" max="3" width="4.5703125" style="5" customWidth="1"/>
    <col min="4" max="5" width="9.140625" style="5" customWidth="1"/>
    <col min="6" max="6" width="3.85546875" style="5" customWidth="1"/>
    <col min="7" max="7" width="5" style="5" customWidth="1"/>
    <col min="8" max="8" width="2.7109375" style="5" customWidth="1"/>
    <col min="9" max="9" width="10.5703125" style="5" customWidth="1"/>
    <col min="10" max="10" width="5.140625" style="5" customWidth="1"/>
    <col min="11" max="11" width="12.140625" style="5" customWidth="1"/>
    <col min="12" max="12" width="12.28515625" style="5" customWidth="1"/>
    <col min="13" max="13" width="9.42578125" style="5" customWidth="1"/>
    <col min="14" max="14" width="3.5703125" style="5" customWidth="1"/>
    <col min="15" max="15" width="13" style="5" customWidth="1"/>
    <col min="16" max="16" width="2.7109375" style="6" bestFit="1" customWidth="1"/>
    <col min="17" max="17" width="14" style="7" customWidth="1"/>
    <col min="18" max="18" width="3.85546875" customWidth="1"/>
    <col min="19" max="19" width="11.85546875" customWidth="1"/>
    <col min="20" max="20" width="12" bestFit="1" customWidth="1"/>
  </cols>
  <sheetData>
    <row r="1" spans="2:17" s="8" customFormat="1" ht="18.75">
      <c r="B1" s="399" t="str">
        <f>GA55A!C2</f>
        <v>Office of the ADJ 1, Bikaner</v>
      </c>
      <c r="C1" s="400"/>
      <c r="D1" s="400"/>
      <c r="E1" s="400"/>
      <c r="F1" s="400"/>
      <c r="G1" s="400"/>
      <c r="H1" s="400"/>
      <c r="I1" s="400"/>
      <c r="J1" s="400"/>
      <c r="K1" s="400"/>
      <c r="L1" s="400"/>
      <c r="M1" s="400"/>
      <c r="N1" s="400"/>
      <c r="O1" s="401" t="s">
        <v>135</v>
      </c>
      <c r="P1" s="401"/>
      <c r="Q1" s="402"/>
    </row>
    <row r="2" spans="2:17" s="8" customFormat="1" ht="24" thickBot="1">
      <c r="B2" s="405" t="s">
        <v>326</v>
      </c>
      <c r="C2" s="406"/>
      <c r="D2" s="406"/>
      <c r="E2" s="406"/>
      <c r="F2" s="406"/>
      <c r="G2" s="406"/>
      <c r="H2" s="406"/>
      <c r="I2" s="406"/>
      <c r="J2" s="406"/>
      <c r="K2" s="406"/>
      <c r="L2" s="406"/>
      <c r="M2" s="406"/>
      <c r="N2" s="406"/>
      <c r="O2" s="403"/>
      <c r="P2" s="403"/>
      <c r="Q2" s="404"/>
    </row>
    <row r="3" spans="2:17" s="8" customFormat="1" ht="17.100000000000001" customHeight="1">
      <c r="B3" s="110">
        <v>1</v>
      </c>
      <c r="C3" s="407" t="s">
        <v>9</v>
      </c>
      <c r="D3" s="408"/>
      <c r="E3" s="409" t="str">
        <f>GA55A!D5</f>
        <v>Mahesh Mahala</v>
      </c>
      <c r="F3" s="409"/>
      <c r="G3" s="409"/>
      <c r="H3" s="409"/>
      <c r="I3" s="409"/>
      <c r="J3" s="409"/>
      <c r="K3" s="107" t="s">
        <v>25</v>
      </c>
      <c r="L3" s="410" t="str">
        <f>GA55A!D6</f>
        <v>Informatic Assistant (L-10)</v>
      </c>
      <c r="M3" s="410"/>
      <c r="N3" s="410"/>
      <c r="O3" s="108" t="s">
        <v>23</v>
      </c>
      <c r="P3" s="411" t="str">
        <f>IF(GA55A!K5="","",GA55A!K5)</f>
        <v>CKOPM6881K</v>
      </c>
      <c r="Q3" s="412"/>
    </row>
    <row r="4" spans="2:17" s="8" customFormat="1" ht="17.100000000000001" customHeight="1">
      <c r="B4" s="111">
        <v>2</v>
      </c>
      <c r="C4" s="419" t="s">
        <v>329</v>
      </c>
      <c r="D4" s="419"/>
      <c r="E4" s="352"/>
      <c r="F4" s="352"/>
      <c r="G4" s="352"/>
      <c r="H4" s="352"/>
      <c r="I4" s="352"/>
      <c r="J4" s="352"/>
      <c r="K4" s="419"/>
      <c r="L4" s="352"/>
      <c r="M4" s="352"/>
      <c r="N4" s="352"/>
      <c r="O4" s="419"/>
      <c r="P4" s="302">
        <f>GA55A!M28</f>
        <v>793073</v>
      </c>
      <c r="Q4" s="303"/>
    </row>
    <row r="5" spans="2:17" s="8" customFormat="1" ht="17.100000000000001" customHeight="1">
      <c r="B5" s="111">
        <v>3</v>
      </c>
      <c r="C5" s="352" t="s">
        <v>199</v>
      </c>
      <c r="D5" s="352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  <c r="P5" s="300">
        <f>'Other Deduction'!F20</f>
        <v>0</v>
      </c>
      <c r="Q5" s="301"/>
    </row>
    <row r="6" spans="2:17" s="8" customFormat="1" ht="17.100000000000001" customHeight="1">
      <c r="B6" s="111">
        <v>4</v>
      </c>
      <c r="C6" s="420" t="s">
        <v>26</v>
      </c>
      <c r="D6" s="420"/>
      <c r="E6" s="420"/>
      <c r="F6" s="420"/>
      <c r="G6" s="420"/>
      <c r="H6" s="420"/>
      <c r="I6" s="420"/>
      <c r="J6" s="420"/>
      <c r="K6" s="420"/>
      <c r="L6" s="420"/>
      <c r="M6" s="420"/>
      <c r="N6" s="420"/>
      <c r="O6" s="420"/>
      <c r="P6" s="302">
        <f>P4-P5</f>
        <v>793073</v>
      </c>
      <c r="Q6" s="303"/>
    </row>
    <row r="7" spans="2:17" s="8" customFormat="1" ht="17.100000000000001" customHeight="1">
      <c r="B7" s="341">
        <v>5</v>
      </c>
      <c r="C7" s="319" t="s">
        <v>338</v>
      </c>
      <c r="D7" s="320"/>
      <c r="E7" s="320"/>
      <c r="F7" s="320"/>
      <c r="G7" s="320"/>
      <c r="H7" s="320"/>
      <c r="I7" s="320"/>
      <c r="J7" s="320"/>
      <c r="K7" s="320"/>
      <c r="L7" s="320"/>
      <c r="M7" s="367">
        <f>IF('Other Deduction'!F3=0,0,IF(P4&lt;75001,P4,75000))</f>
        <v>75000</v>
      </c>
      <c r="N7" s="367"/>
      <c r="O7" s="367"/>
      <c r="P7" s="413"/>
      <c r="Q7" s="414"/>
    </row>
    <row r="8" spans="2:17" s="8" customFormat="1" ht="17.100000000000001" customHeight="1">
      <c r="B8" s="351"/>
      <c r="C8" s="319" t="s">
        <v>200</v>
      </c>
      <c r="D8" s="320"/>
      <c r="E8" s="320"/>
      <c r="F8" s="320"/>
      <c r="G8" s="320"/>
      <c r="H8" s="320"/>
      <c r="I8" s="320"/>
      <c r="J8" s="320"/>
      <c r="K8" s="320"/>
      <c r="L8" s="320"/>
      <c r="M8" s="367">
        <v>0</v>
      </c>
      <c r="N8" s="367"/>
      <c r="O8" s="367"/>
      <c r="P8" s="415"/>
      <c r="Q8" s="416"/>
    </row>
    <row r="9" spans="2:17" s="8" customFormat="1" ht="17.100000000000001" customHeight="1">
      <c r="B9" s="351"/>
      <c r="C9" s="319" t="s">
        <v>201</v>
      </c>
      <c r="D9" s="320"/>
      <c r="E9" s="320"/>
      <c r="F9" s="320"/>
      <c r="G9" s="320"/>
      <c r="H9" s="320"/>
      <c r="I9" s="320"/>
      <c r="J9" s="320"/>
      <c r="K9" s="320"/>
      <c r="L9" s="320"/>
      <c r="M9" s="367">
        <v>0</v>
      </c>
      <c r="N9" s="367"/>
      <c r="O9" s="367"/>
      <c r="P9" s="417"/>
      <c r="Q9" s="418"/>
    </row>
    <row r="10" spans="2:17" s="8" customFormat="1" ht="17.100000000000001" customHeight="1">
      <c r="B10" s="342"/>
      <c r="C10" s="394" t="s">
        <v>202</v>
      </c>
      <c r="D10" s="395"/>
      <c r="E10" s="395"/>
      <c r="F10" s="395"/>
      <c r="G10" s="395"/>
      <c r="H10" s="395"/>
      <c r="I10" s="395"/>
      <c r="J10" s="395"/>
      <c r="K10" s="395"/>
      <c r="L10" s="395"/>
      <c r="M10" s="395"/>
      <c r="N10" s="395"/>
      <c r="O10" s="396"/>
      <c r="P10" s="300">
        <f>SUM(M7:O9)</f>
        <v>75000</v>
      </c>
      <c r="Q10" s="301"/>
    </row>
    <row r="11" spans="2:17" s="8" customFormat="1" ht="17.100000000000001" customHeight="1">
      <c r="B11" s="111">
        <v>6</v>
      </c>
      <c r="C11" s="394" t="s">
        <v>203</v>
      </c>
      <c r="D11" s="395"/>
      <c r="E11" s="395"/>
      <c r="F11" s="395"/>
      <c r="G11" s="395"/>
      <c r="H11" s="395"/>
      <c r="I11" s="395"/>
      <c r="J11" s="395"/>
      <c r="K11" s="395"/>
      <c r="L11" s="395"/>
      <c r="M11" s="395"/>
      <c r="N11" s="395"/>
      <c r="O11" s="396"/>
      <c r="P11" s="302">
        <f>P6-P10</f>
        <v>718073</v>
      </c>
      <c r="Q11" s="303"/>
    </row>
    <row r="12" spans="2:17" s="8" customFormat="1" ht="17.100000000000001" customHeight="1">
      <c r="B12" s="421">
        <v>7</v>
      </c>
      <c r="C12" s="422" t="s">
        <v>226</v>
      </c>
      <c r="D12" s="422"/>
      <c r="E12" s="422"/>
      <c r="F12" s="422"/>
      <c r="G12" s="422"/>
      <c r="H12" s="422"/>
      <c r="I12" s="422"/>
      <c r="J12" s="422"/>
      <c r="K12" s="363" t="s">
        <v>27</v>
      </c>
      <c r="L12" s="363"/>
      <c r="M12" s="367">
        <f>'Other Deduction'!C6</f>
        <v>0</v>
      </c>
      <c r="N12" s="367"/>
      <c r="O12" s="367"/>
      <c r="P12" s="375"/>
      <c r="Q12" s="376"/>
    </row>
    <row r="13" spans="2:17" s="8" customFormat="1" ht="17.100000000000001" customHeight="1">
      <c r="B13" s="421"/>
      <c r="C13" s="377" t="s">
        <v>28</v>
      </c>
      <c r="D13" s="378"/>
      <c r="E13" s="381" t="s">
        <v>197</v>
      </c>
      <c r="F13" s="382"/>
      <c r="G13" s="383"/>
      <c r="H13" s="384" t="s">
        <v>10</v>
      </c>
      <c r="I13" s="384"/>
      <c r="J13" s="384"/>
      <c r="K13" s="363" t="s">
        <v>29</v>
      </c>
      <c r="L13" s="363"/>
      <c r="M13" s="363" t="s">
        <v>54</v>
      </c>
      <c r="N13" s="363"/>
      <c r="O13" s="363"/>
      <c r="P13" s="375"/>
      <c r="Q13" s="376"/>
    </row>
    <row r="14" spans="2:17" s="8" customFormat="1" ht="17.100000000000001" customHeight="1">
      <c r="B14" s="421"/>
      <c r="C14" s="379"/>
      <c r="D14" s="380"/>
      <c r="E14" s="364">
        <v>0</v>
      </c>
      <c r="F14" s="365"/>
      <c r="G14" s="366"/>
      <c r="H14" s="367">
        <v>0</v>
      </c>
      <c r="I14" s="367"/>
      <c r="J14" s="367"/>
      <c r="K14" s="367">
        <v>0</v>
      </c>
      <c r="L14" s="367"/>
      <c r="M14" s="367">
        <v>0</v>
      </c>
      <c r="N14" s="367"/>
      <c r="O14" s="367"/>
      <c r="P14" s="375"/>
      <c r="Q14" s="376"/>
    </row>
    <row r="15" spans="2:17" s="8" customFormat="1" ht="17.100000000000001" customHeight="1">
      <c r="B15" s="112"/>
      <c r="C15" s="368" t="s">
        <v>205</v>
      </c>
      <c r="D15" s="369"/>
      <c r="E15" s="369"/>
      <c r="F15" s="369"/>
      <c r="G15" s="369"/>
      <c r="H15" s="369"/>
      <c r="I15" s="369"/>
      <c r="J15" s="369"/>
      <c r="K15" s="369"/>
      <c r="L15" s="369"/>
      <c r="M15" s="369"/>
      <c r="N15" s="369"/>
      <c r="O15" s="370"/>
      <c r="P15" s="306">
        <f>M12</f>
        <v>0</v>
      </c>
      <c r="Q15" s="307"/>
    </row>
    <row r="16" spans="2:17" s="8" customFormat="1" ht="17.100000000000001" customHeight="1">
      <c r="B16" s="111">
        <v>8</v>
      </c>
      <c r="C16" s="394" t="s">
        <v>204</v>
      </c>
      <c r="D16" s="395"/>
      <c r="E16" s="395"/>
      <c r="F16" s="395"/>
      <c r="G16" s="395"/>
      <c r="H16" s="395"/>
      <c r="I16" s="395"/>
      <c r="J16" s="395"/>
      <c r="K16" s="395"/>
      <c r="L16" s="395"/>
      <c r="M16" s="395"/>
      <c r="N16" s="395"/>
      <c r="O16" s="396"/>
      <c r="P16" s="300">
        <f>P11+P15</f>
        <v>718073</v>
      </c>
      <c r="Q16" s="301"/>
    </row>
    <row r="17" spans="2:17" s="8" customFormat="1" ht="17.100000000000001" customHeight="1">
      <c r="B17" s="111">
        <v>9</v>
      </c>
      <c r="C17" s="397" t="s">
        <v>22</v>
      </c>
      <c r="D17" s="397"/>
      <c r="E17" s="397"/>
      <c r="F17" s="397"/>
      <c r="G17" s="397"/>
      <c r="H17" s="397"/>
      <c r="I17" s="397"/>
      <c r="J17" s="397"/>
      <c r="K17" s="397"/>
      <c r="L17" s="397"/>
      <c r="M17" s="397"/>
      <c r="N17" s="397"/>
      <c r="O17" s="397"/>
      <c r="P17" s="300">
        <f>'Other Deduction'!K6</f>
        <v>0</v>
      </c>
      <c r="Q17" s="301"/>
    </row>
    <row r="18" spans="2:17" s="8" customFormat="1" ht="17.100000000000001" customHeight="1">
      <c r="B18" s="111">
        <v>10</v>
      </c>
      <c r="C18" s="340" t="s">
        <v>273</v>
      </c>
      <c r="D18" s="340"/>
      <c r="E18" s="340"/>
      <c r="F18" s="340"/>
      <c r="G18" s="340"/>
      <c r="H18" s="340"/>
      <c r="I18" s="340"/>
      <c r="J18" s="340"/>
      <c r="K18" s="340"/>
      <c r="L18" s="340"/>
      <c r="M18" s="340"/>
      <c r="N18" s="340"/>
      <c r="O18" s="340"/>
      <c r="P18" s="302">
        <f>P16+P17</f>
        <v>718073</v>
      </c>
      <c r="Q18" s="303"/>
    </row>
    <row r="19" spans="2:17" s="8" customFormat="1" ht="17.100000000000001" customHeight="1">
      <c r="B19" s="341">
        <v>11</v>
      </c>
      <c r="C19" s="340" t="s">
        <v>136</v>
      </c>
      <c r="D19" s="340"/>
      <c r="E19" s="340"/>
      <c r="F19" s="340"/>
      <c r="G19" s="340"/>
      <c r="H19" s="340"/>
      <c r="I19" s="340"/>
      <c r="J19" s="340"/>
      <c r="K19" s="340"/>
      <c r="L19" s="340"/>
      <c r="M19" s="340"/>
      <c r="N19" s="340"/>
      <c r="O19" s="340"/>
      <c r="P19" s="340"/>
      <c r="Q19" s="359"/>
    </row>
    <row r="20" spans="2:17" s="8" customFormat="1" ht="17.100000000000001" customHeight="1">
      <c r="B20" s="351"/>
      <c r="C20" s="371" t="s">
        <v>207</v>
      </c>
      <c r="D20" s="372"/>
      <c r="E20" s="372"/>
      <c r="F20" s="372"/>
      <c r="G20" s="372"/>
      <c r="H20" s="372"/>
      <c r="I20" s="372"/>
      <c r="J20" s="372"/>
      <c r="K20" s="372"/>
      <c r="L20" s="373"/>
      <c r="M20" s="373"/>
      <c r="N20" s="373"/>
      <c r="O20" s="374"/>
      <c r="P20" s="300">
        <v>0</v>
      </c>
      <c r="Q20" s="301"/>
    </row>
    <row r="21" spans="2:17" s="8" customFormat="1" ht="17.100000000000001" customHeight="1">
      <c r="B21" s="351"/>
      <c r="C21" s="385" t="s">
        <v>208</v>
      </c>
      <c r="D21" s="386"/>
      <c r="E21" s="386"/>
      <c r="F21" s="386"/>
      <c r="G21" s="386"/>
      <c r="H21" s="386"/>
      <c r="I21" s="386"/>
      <c r="J21" s="386"/>
      <c r="K21" s="386"/>
      <c r="L21" s="386"/>
      <c r="M21" s="386"/>
      <c r="N21" s="386"/>
      <c r="O21" s="387"/>
      <c r="P21" s="300">
        <v>0</v>
      </c>
      <c r="Q21" s="301"/>
    </row>
    <row r="22" spans="2:17" s="8" customFormat="1" ht="17.100000000000001" customHeight="1">
      <c r="B22" s="351"/>
      <c r="C22" s="388" t="s">
        <v>209</v>
      </c>
      <c r="D22" s="389"/>
      <c r="E22" s="389"/>
      <c r="F22" s="389"/>
      <c r="G22" s="389"/>
      <c r="H22" s="389"/>
      <c r="I22" s="389"/>
      <c r="J22" s="389"/>
      <c r="K22" s="389"/>
      <c r="L22" s="389"/>
      <c r="M22" s="389"/>
      <c r="N22" s="389"/>
      <c r="O22" s="390"/>
      <c r="P22" s="300">
        <v>0</v>
      </c>
      <c r="Q22" s="301"/>
    </row>
    <row r="23" spans="2:17" s="8" customFormat="1" ht="17.100000000000001" customHeight="1">
      <c r="B23" s="342"/>
      <c r="C23" s="391" t="s">
        <v>194</v>
      </c>
      <c r="D23" s="392"/>
      <c r="E23" s="392"/>
      <c r="F23" s="392"/>
      <c r="G23" s="392"/>
      <c r="H23" s="392"/>
      <c r="I23" s="392"/>
      <c r="J23" s="392"/>
      <c r="K23" s="392"/>
      <c r="L23" s="392"/>
      <c r="M23" s="392"/>
      <c r="N23" s="392"/>
      <c r="O23" s="393"/>
      <c r="P23" s="302">
        <f>SUM(P20:Q22)</f>
        <v>0</v>
      </c>
      <c r="Q23" s="303"/>
    </row>
    <row r="24" spans="2:17" s="8" customFormat="1" ht="17.100000000000001" customHeight="1">
      <c r="B24" s="341">
        <v>12</v>
      </c>
      <c r="C24" s="340" t="s">
        <v>71</v>
      </c>
      <c r="D24" s="340"/>
      <c r="E24" s="340"/>
      <c r="F24" s="340"/>
      <c r="G24" s="340"/>
      <c r="H24" s="340"/>
      <c r="I24" s="340"/>
      <c r="J24" s="340"/>
      <c r="K24" s="340"/>
      <c r="L24" s="340"/>
      <c r="M24" s="340"/>
      <c r="N24" s="340"/>
      <c r="O24" s="340"/>
      <c r="P24" s="340"/>
      <c r="Q24" s="359"/>
    </row>
    <row r="25" spans="2:17" s="8" customFormat="1" ht="17.100000000000001" customHeight="1">
      <c r="B25" s="351"/>
      <c r="C25" s="360" t="s">
        <v>225</v>
      </c>
      <c r="D25" s="361"/>
      <c r="E25" s="361"/>
      <c r="F25" s="361"/>
      <c r="G25" s="361"/>
      <c r="H25" s="361"/>
      <c r="I25" s="361"/>
      <c r="J25" s="361"/>
      <c r="K25" s="361"/>
      <c r="L25" s="361"/>
      <c r="M25" s="361"/>
      <c r="N25" s="361"/>
      <c r="O25" s="362"/>
      <c r="P25" s="300">
        <v>0</v>
      </c>
      <c r="Q25" s="301"/>
    </row>
    <row r="26" spans="2:17" s="8" customFormat="1" ht="17.100000000000001" customHeight="1">
      <c r="B26" s="351"/>
      <c r="C26" s="352" t="s">
        <v>210</v>
      </c>
      <c r="D26" s="352"/>
      <c r="E26" s="352"/>
      <c r="F26" s="352"/>
      <c r="G26" s="352"/>
      <c r="H26" s="352"/>
      <c r="I26" s="352"/>
      <c r="J26" s="352"/>
      <c r="K26" s="352"/>
      <c r="L26" s="352"/>
      <c r="M26" s="352"/>
      <c r="N26" s="352"/>
      <c r="O26" s="352"/>
      <c r="P26" s="300">
        <v>0</v>
      </c>
      <c r="Q26" s="301"/>
    </row>
    <row r="27" spans="2:17" s="8" customFormat="1" ht="17.100000000000001" customHeight="1">
      <c r="B27" s="351"/>
      <c r="C27" s="352" t="s">
        <v>211</v>
      </c>
      <c r="D27" s="352"/>
      <c r="E27" s="352"/>
      <c r="F27" s="352"/>
      <c r="G27" s="352"/>
      <c r="H27" s="352"/>
      <c r="I27" s="352"/>
      <c r="J27" s="352"/>
      <c r="K27" s="352"/>
      <c r="L27" s="352"/>
      <c r="M27" s="352"/>
      <c r="N27" s="352"/>
      <c r="O27" s="352"/>
      <c r="P27" s="300">
        <v>0</v>
      </c>
      <c r="Q27" s="301"/>
    </row>
    <row r="28" spans="2:17" s="8" customFormat="1" ht="17.100000000000001" customHeight="1">
      <c r="B28" s="351"/>
      <c r="C28" s="352" t="s">
        <v>195</v>
      </c>
      <c r="D28" s="352"/>
      <c r="E28" s="352"/>
      <c r="F28" s="352"/>
      <c r="G28" s="352"/>
      <c r="H28" s="352"/>
      <c r="I28" s="352"/>
      <c r="J28" s="352"/>
      <c r="K28" s="352"/>
      <c r="L28" s="352"/>
      <c r="M28" s="352"/>
      <c r="N28" s="352"/>
      <c r="O28" s="352"/>
      <c r="P28" s="300">
        <v>0</v>
      </c>
      <c r="Q28" s="301"/>
    </row>
    <row r="29" spans="2:17" s="8" customFormat="1" ht="17.100000000000001" customHeight="1">
      <c r="B29" s="351"/>
      <c r="C29" s="352" t="s">
        <v>212</v>
      </c>
      <c r="D29" s="352"/>
      <c r="E29" s="352"/>
      <c r="F29" s="352"/>
      <c r="G29" s="352"/>
      <c r="H29" s="352"/>
      <c r="I29" s="352"/>
      <c r="J29" s="352"/>
      <c r="K29" s="352"/>
      <c r="L29" s="352"/>
      <c r="M29" s="352"/>
      <c r="N29" s="352"/>
      <c r="O29" s="352"/>
      <c r="P29" s="300">
        <v>0</v>
      </c>
      <c r="Q29" s="301"/>
    </row>
    <row r="30" spans="2:17" s="8" customFormat="1" ht="17.100000000000001" customHeight="1">
      <c r="B30" s="351"/>
      <c r="C30" s="360" t="s">
        <v>213</v>
      </c>
      <c r="D30" s="361"/>
      <c r="E30" s="361"/>
      <c r="F30" s="361"/>
      <c r="G30" s="361"/>
      <c r="H30" s="361"/>
      <c r="I30" s="361"/>
      <c r="J30" s="361"/>
      <c r="K30" s="361"/>
      <c r="L30" s="361"/>
      <c r="M30" s="361"/>
      <c r="N30" s="361"/>
      <c r="O30" s="362"/>
      <c r="P30" s="300">
        <v>0</v>
      </c>
      <c r="Q30" s="301"/>
    </row>
    <row r="31" spans="2:17" s="8" customFormat="1" ht="17.100000000000001" customHeight="1">
      <c r="B31" s="351"/>
      <c r="C31" s="319" t="s">
        <v>214</v>
      </c>
      <c r="D31" s="320"/>
      <c r="E31" s="320"/>
      <c r="F31" s="320"/>
      <c r="G31" s="320"/>
      <c r="H31" s="320"/>
      <c r="I31" s="320"/>
      <c r="J31" s="320"/>
      <c r="K31" s="320"/>
      <c r="L31" s="320"/>
      <c r="M31" s="320"/>
      <c r="N31" s="320"/>
      <c r="O31" s="321"/>
      <c r="P31" s="300">
        <v>0</v>
      </c>
      <c r="Q31" s="301"/>
    </row>
    <row r="32" spans="2:17" s="8" customFormat="1" ht="17.100000000000001" customHeight="1">
      <c r="B32" s="351"/>
      <c r="C32" s="319" t="s">
        <v>215</v>
      </c>
      <c r="D32" s="320"/>
      <c r="E32" s="320"/>
      <c r="F32" s="320"/>
      <c r="G32" s="320"/>
      <c r="H32" s="320"/>
      <c r="I32" s="320"/>
      <c r="J32" s="320"/>
      <c r="K32" s="320"/>
      <c r="L32" s="320"/>
      <c r="M32" s="320"/>
      <c r="N32" s="320"/>
      <c r="O32" s="321"/>
      <c r="P32" s="300">
        <v>0</v>
      </c>
      <c r="Q32" s="301"/>
    </row>
    <row r="33" spans="2:20" s="8" customFormat="1" ht="17.100000000000001" customHeight="1">
      <c r="B33" s="351"/>
      <c r="C33" s="319" t="s">
        <v>196</v>
      </c>
      <c r="D33" s="320"/>
      <c r="E33" s="320"/>
      <c r="F33" s="320"/>
      <c r="G33" s="320"/>
      <c r="H33" s="320"/>
      <c r="I33" s="320"/>
      <c r="J33" s="320"/>
      <c r="K33" s="320"/>
      <c r="L33" s="320"/>
      <c r="M33" s="320"/>
      <c r="N33" s="320"/>
      <c r="O33" s="321"/>
      <c r="P33" s="300">
        <v>0</v>
      </c>
      <c r="Q33" s="301"/>
    </row>
    <row r="34" spans="2:20" s="8" customFormat="1" ht="17.100000000000001" customHeight="1">
      <c r="B34" s="342"/>
      <c r="C34" s="349" t="s">
        <v>137</v>
      </c>
      <c r="D34" s="349"/>
      <c r="E34" s="349"/>
      <c r="F34" s="349"/>
      <c r="G34" s="349"/>
      <c r="H34" s="349"/>
      <c r="I34" s="349"/>
      <c r="J34" s="349"/>
      <c r="K34" s="349"/>
      <c r="L34" s="349"/>
      <c r="M34" s="349"/>
      <c r="N34" s="349"/>
      <c r="O34" s="349"/>
      <c r="P34" s="300">
        <f>SUM(Q25:Q33)</f>
        <v>0</v>
      </c>
      <c r="Q34" s="301"/>
    </row>
    <row r="35" spans="2:20" s="8" customFormat="1" ht="17.100000000000001" customHeight="1">
      <c r="B35" s="111">
        <v>13</v>
      </c>
      <c r="C35" s="340" t="s">
        <v>193</v>
      </c>
      <c r="D35" s="340"/>
      <c r="E35" s="340"/>
      <c r="F35" s="340"/>
      <c r="G35" s="340"/>
      <c r="H35" s="340"/>
      <c r="I35" s="340"/>
      <c r="J35" s="340"/>
      <c r="K35" s="340"/>
      <c r="L35" s="340"/>
      <c r="M35" s="340"/>
      <c r="N35" s="340"/>
      <c r="O35" s="340"/>
      <c r="P35" s="300">
        <f>P23+P34</f>
        <v>0</v>
      </c>
      <c r="Q35" s="301"/>
    </row>
    <row r="36" spans="2:20" s="8" customFormat="1" ht="17.100000000000001" customHeight="1">
      <c r="B36" s="111">
        <v>14</v>
      </c>
      <c r="C36" s="350" t="s">
        <v>216</v>
      </c>
      <c r="D36" s="350"/>
      <c r="E36" s="350"/>
      <c r="F36" s="350"/>
      <c r="G36" s="350"/>
      <c r="H36" s="350"/>
      <c r="I36" s="350"/>
      <c r="J36" s="350"/>
      <c r="K36" s="350"/>
      <c r="L36" s="350"/>
      <c r="M36" s="350"/>
      <c r="N36" s="350"/>
      <c r="O36" s="350"/>
      <c r="P36" s="300">
        <f>(P18-P35)</f>
        <v>718073</v>
      </c>
      <c r="Q36" s="301"/>
    </row>
    <row r="37" spans="2:20" s="8" customFormat="1" ht="17.100000000000001" customHeight="1">
      <c r="B37" s="111">
        <v>15</v>
      </c>
      <c r="C37" s="340" t="s">
        <v>192</v>
      </c>
      <c r="D37" s="340"/>
      <c r="E37" s="340"/>
      <c r="F37" s="340"/>
      <c r="G37" s="340"/>
      <c r="H37" s="340"/>
      <c r="I37" s="340"/>
      <c r="J37" s="340"/>
      <c r="K37" s="340"/>
      <c r="L37" s="340"/>
      <c r="M37" s="340"/>
      <c r="N37" s="340"/>
      <c r="O37" s="340"/>
      <c r="P37" s="302">
        <f>ROUND(P36,-1)</f>
        <v>718070</v>
      </c>
      <c r="Q37" s="303"/>
      <c r="T37" s="158"/>
    </row>
    <row r="38" spans="2:20" s="8" customFormat="1" ht="17.100000000000001" customHeight="1">
      <c r="B38" s="341">
        <v>16</v>
      </c>
      <c r="C38" s="352" t="s">
        <v>217</v>
      </c>
      <c r="D38" s="352"/>
      <c r="E38" s="352"/>
      <c r="F38" s="352"/>
      <c r="G38" s="352"/>
      <c r="H38" s="352"/>
      <c r="I38" s="352"/>
      <c r="J38" s="352"/>
      <c r="K38" s="352"/>
      <c r="L38" s="352"/>
      <c r="M38" s="352"/>
      <c r="N38" s="352"/>
      <c r="O38" s="352"/>
      <c r="P38" s="352"/>
      <c r="Q38" s="353"/>
    </row>
    <row r="39" spans="2:20" s="8" customFormat="1" ht="17.100000000000001" customHeight="1">
      <c r="B39" s="351"/>
      <c r="C39" s="354" t="s">
        <v>218</v>
      </c>
      <c r="D39" s="355"/>
      <c r="E39" s="355"/>
      <c r="F39" s="355"/>
      <c r="G39" s="355"/>
      <c r="H39" s="355" t="s">
        <v>219</v>
      </c>
      <c r="I39" s="355"/>
      <c r="J39" s="355"/>
      <c r="K39" s="355"/>
      <c r="L39" s="356" t="s">
        <v>220</v>
      </c>
      <c r="M39" s="357"/>
      <c r="N39" s="357"/>
      <c r="O39" s="358"/>
      <c r="P39" s="304"/>
      <c r="Q39" s="305"/>
    </row>
    <row r="40" spans="2:20" s="8" customFormat="1" ht="17.100000000000001" customHeight="1">
      <c r="B40" s="351"/>
      <c r="C40" s="322" t="s">
        <v>287</v>
      </c>
      <c r="D40" s="323"/>
      <c r="E40" s="324"/>
      <c r="F40" s="326" t="s">
        <v>47</v>
      </c>
      <c r="G40" s="326"/>
      <c r="H40" s="322" t="s">
        <v>287</v>
      </c>
      <c r="I40" s="323"/>
      <c r="J40" s="324"/>
      <c r="K40" s="104" t="s">
        <v>47</v>
      </c>
      <c r="L40" s="322" t="s">
        <v>287</v>
      </c>
      <c r="M40" s="323"/>
      <c r="N40" s="324"/>
      <c r="O40" s="105" t="s">
        <v>47</v>
      </c>
      <c r="P40" s="300">
        <v>0</v>
      </c>
      <c r="Q40" s="301"/>
    </row>
    <row r="41" spans="2:20" s="8" customFormat="1" ht="17.100000000000001" customHeight="1">
      <c r="B41" s="351"/>
      <c r="C41" s="322" t="s">
        <v>323</v>
      </c>
      <c r="D41" s="323"/>
      <c r="E41" s="324"/>
      <c r="F41" s="325">
        <v>0.05</v>
      </c>
      <c r="G41" s="326"/>
      <c r="H41" s="322" t="s">
        <v>323</v>
      </c>
      <c r="I41" s="323"/>
      <c r="J41" s="324"/>
      <c r="K41" s="106">
        <v>0.05</v>
      </c>
      <c r="L41" s="322" t="s">
        <v>323</v>
      </c>
      <c r="M41" s="323"/>
      <c r="N41" s="324"/>
      <c r="O41" s="106">
        <v>0.05</v>
      </c>
      <c r="P41" s="300">
        <f>ROUND(IF(P37&lt;300001,0,IF(P37&gt;700000,20000,((P37-300000)*0.05))),0)</f>
        <v>20000</v>
      </c>
      <c r="Q41" s="301"/>
    </row>
    <row r="42" spans="2:20" s="8" customFormat="1" ht="17.100000000000001" customHeight="1">
      <c r="B42" s="351"/>
      <c r="C42" s="322" t="s">
        <v>324</v>
      </c>
      <c r="D42" s="323"/>
      <c r="E42" s="324"/>
      <c r="F42" s="325">
        <v>0.1</v>
      </c>
      <c r="G42" s="326"/>
      <c r="H42" s="322" t="s">
        <v>324</v>
      </c>
      <c r="I42" s="323"/>
      <c r="J42" s="324"/>
      <c r="K42" s="106">
        <v>0.1</v>
      </c>
      <c r="L42" s="322" t="s">
        <v>324</v>
      </c>
      <c r="M42" s="323"/>
      <c r="N42" s="324"/>
      <c r="O42" s="106">
        <v>0.1</v>
      </c>
      <c r="P42" s="300">
        <f>IF(P37&lt;700001,0,IF(P37&gt;1000000,30000,((P37-700000)*0.1)))</f>
        <v>1807</v>
      </c>
      <c r="Q42" s="301"/>
    </row>
    <row r="43" spans="2:20" s="8" customFormat="1" ht="17.100000000000001" customHeight="1">
      <c r="B43" s="351"/>
      <c r="C43" s="322" t="s">
        <v>325</v>
      </c>
      <c r="D43" s="323"/>
      <c r="E43" s="324"/>
      <c r="F43" s="329">
        <v>0.15</v>
      </c>
      <c r="G43" s="330"/>
      <c r="H43" s="322" t="s">
        <v>325</v>
      </c>
      <c r="I43" s="323"/>
      <c r="J43" s="324"/>
      <c r="K43" s="106">
        <v>0.15</v>
      </c>
      <c r="L43" s="322" t="s">
        <v>325</v>
      </c>
      <c r="M43" s="323"/>
      <c r="N43" s="324"/>
      <c r="O43" s="106">
        <v>0.15</v>
      </c>
      <c r="P43" s="300">
        <f>IF(P37&lt;1000001,0,IF(P37&gt;1200000,30000,((P37-1000000)*0.15)))</f>
        <v>0</v>
      </c>
      <c r="Q43" s="301"/>
    </row>
    <row r="44" spans="2:20" s="8" customFormat="1" ht="17.100000000000001" customHeight="1">
      <c r="B44" s="351"/>
      <c r="C44" s="322" t="s">
        <v>288</v>
      </c>
      <c r="D44" s="323"/>
      <c r="E44" s="324"/>
      <c r="F44" s="329">
        <v>0.2</v>
      </c>
      <c r="G44" s="330"/>
      <c r="H44" s="322" t="s">
        <v>288</v>
      </c>
      <c r="I44" s="323"/>
      <c r="J44" s="324"/>
      <c r="K44" s="106">
        <v>0.2</v>
      </c>
      <c r="L44" s="322" t="s">
        <v>288</v>
      </c>
      <c r="M44" s="323"/>
      <c r="N44" s="324"/>
      <c r="O44" s="106">
        <v>0.2</v>
      </c>
      <c r="P44" s="300">
        <f>IF(P37&lt;1200001,0,IF(P37&gt;1500000,60000,((P37-1200000)*0.2)))</f>
        <v>0</v>
      </c>
      <c r="Q44" s="301"/>
    </row>
    <row r="45" spans="2:20" s="8" customFormat="1" ht="17.100000000000001" customHeight="1">
      <c r="B45" s="351"/>
      <c r="C45" s="322" t="s">
        <v>289</v>
      </c>
      <c r="D45" s="323"/>
      <c r="E45" s="324"/>
      <c r="F45" s="329">
        <v>0.3</v>
      </c>
      <c r="G45" s="330"/>
      <c r="H45" s="322" t="s">
        <v>289</v>
      </c>
      <c r="I45" s="323"/>
      <c r="J45" s="324"/>
      <c r="K45" s="106">
        <v>0.3</v>
      </c>
      <c r="L45" s="322" t="s">
        <v>289</v>
      </c>
      <c r="M45" s="323"/>
      <c r="N45" s="324"/>
      <c r="O45" s="106">
        <v>0.3</v>
      </c>
      <c r="P45" s="300">
        <f>IF(P37&lt;1500001,0,(P37-1500000)*0.3)</f>
        <v>0</v>
      </c>
      <c r="Q45" s="301"/>
      <c r="T45" s="157"/>
    </row>
    <row r="46" spans="2:20" s="8" customFormat="1" ht="17.100000000000001" customHeight="1">
      <c r="B46" s="351"/>
      <c r="C46" s="308" t="s">
        <v>55</v>
      </c>
      <c r="D46" s="309"/>
      <c r="E46" s="309"/>
      <c r="F46" s="309"/>
      <c r="G46" s="309"/>
      <c r="H46" s="309"/>
      <c r="I46" s="309"/>
      <c r="J46" s="309"/>
      <c r="K46" s="309"/>
      <c r="L46" s="309"/>
      <c r="M46" s="309"/>
      <c r="N46" s="309"/>
      <c r="O46" s="310"/>
      <c r="P46" s="331">
        <f>SUM(P40:Q45)</f>
        <v>21807</v>
      </c>
      <c r="Q46" s="332"/>
      <c r="S46" s="159"/>
    </row>
    <row r="47" spans="2:20" s="8" customFormat="1" ht="17.100000000000001" customHeight="1">
      <c r="B47" s="351"/>
      <c r="C47" s="311" t="s">
        <v>302</v>
      </c>
      <c r="D47" s="312"/>
      <c r="E47" s="312"/>
      <c r="F47" s="312"/>
      <c r="G47" s="312"/>
      <c r="H47" s="312"/>
      <c r="I47" s="312"/>
      <c r="J47" s="312"/>
      <c r="K47" s="312"/>
      <c r="L47" s="312"/>
      <c r="M47" s="312"/>
      <c r="N47" s="312"/>
      <c r="O47" s="313"/>
      <c r="P47" s="333">
        <f>IF(P37&lt;700001,P46,IF(P37&gt;722224,0,P46-(P37-700000)))</f>
        <v>3737</v>
      </c>
      <c r="Q47" s="334"/>
    </row>
    <row r="48" spans="2:20" s="8" customFormat="1" ht="17.100000000000001" customHeight="1">
      <c r="B48" s="351"/>
      <c r="C48" s="314" t="s">
        <v>67</v>
      </c>
      <c r="D48" s="315"/>
      <c r="E48" s="315"/>
      <c r="F48" s="315"/>
      <c r="G48" s="315"/>
      <c r="H48" s="315"/>
      <c r="I48" s="315"/>
      <c r="J48" s="315"/>
      <c r="K48" s="315"/>
      <c r="L48" s="315"/>
      <c r="M48" s="315"/>
      <c r="N48" s="315"/>
      <c r="O48" s="316"/>
      <c r="P48" s="331">
        <f>P46-P47</f>
        <v>18070</v>
      </c>
      <c r="Q48" s="332"/>
    </row>
    <row r="49" spans="1:18" s="8" customFormat="1" ht="17.100000000000001" customHeight="1">
      <c r="B49" s="351"/>
      <c r="C49" s="317" t="s">
        <v>221</v>
      </c>
      <c r="D49" s="317"/>
      <c r="E49" s="317"/>
      <c r="F49" s="317"/>
      <c r="G49" s="317"/>
      <c r="H49" s="317"/>
      <c r="I49" s="317"/>
      <c r="J49" s="317"/>
      <c r="K49" s="317"/>
      <c r="L49" s="317"/>
      <c r="M49" s="317"/>
      <c r="N49" s="317"/>
      <c r="O49" s="317"/>
      <c r="P49" s="335">
        <f>ROUND(P48*4%,0)</f>
        <v>723</v>
      </c>
      <c r="Q49" s="336"/>
    </row>
    <row r="50" spans="1:18" s="8" customFormat="1" ht="17.100000000000001" customHeight="1">
      <c r="B50" s="342"/>
      <c r="C50" s="318" t="s">
        <v>223</v>
      </c>
      <c r="D50" s="318"/>
      <c r="E50" s="318"/>
      <c r="F50" s="318"/>
      <c r="G50" s="318"/>
      <c r="H50" s="318"/>
      <c r="I50" s="318"/>
      <c r="J50" s="318"/>
      <c r="K50" s="318"/>
      <c r="L50" s="318"/>
      <c r="M50" s="318"/>
      <c r="N50" s="318"/>
      <c r="O50" s="318"/>
      <c r="P50" s="294">
        <f>SUM(P48:Q49)</f>
        <v>18793</v>
      </c>
      <c r="Q50" s="295"/>
    </row>
    <row r="51" spans="1:18" s="8" customFormat="1" ht="17.100000000000001" customHeight="1">
      <c r="B51" s="111">
        <v>17</v>
      </c>
      <c r="C51" s="319" t="s">
        <v>222</v>
      </c>
      <c r="D51" s="320"/>
      <c r="E51" s="320"/>
      <c r="F51" s="320"/>
      <c r="G51" s="320"/>
      <c r="H51" s="320"/>
      <c r="I51" s="320"/>
      <c r="J51" s="320"/>
      <c r="K51" s="320"/>
      <c r="L51" s="320"/>
      <c r="M51" s="320"/>
      <c r="N51" s="320"/>
      <c r="O51" s="321"/>
      <c r="P51" s="335">
        <f>'Other Deduction'!F18</f>
        <v>0</v>
      </c>
      <c r="Q51" s="336"/>
    </row>
    <row r="52" spans="1:18" s="8" customFormat="1" ht="17.100000000000001" customHeight="1">
      <c r="B52" s="111">
        <v>18</v>
      </c>
      <c r="C52" s="340" t="s">
        <v>58</v>
      </c>
      <c r="D52" s="340"/>
      <c r="E52" s="340"/>
      <c r="F52" s="340"/>
      <c r="G52" s="340"/>
      <c r="H52" s="340"/>
      <c r="I52" s="340"/>
      <c r="J52" s="340"/>
      <c r="K52" s="340"/>
      <c r="L52" s="340"/>
      <c r="M52" s="340"/>
      <c r="N52" s="340"/>
      <c r="O52" s="340"/>
      <c r="P52" s="294">
        <f>P50-P51</f>
        <v>18793</v>
      </c>
      <c r="Q52" s="295"/>
    </row>
    <row r="53" spans="1:18" ht="33.75" customHeight="1">
      <c r="B53" s="341">
        <v>19</v>
      </c>
      <c r="C53" s="343" t="s">
        <v>50</v>
      </c>
      <c r="D53" s="343"/>
      <c r="E53" s="344"/>
      <c r="F53" s="347" t="s">
        <v>344</v>
      </c>
      <c r="G53" s="347"/>
      <c r="H53" s="347"/>
      <c r="I53" s="347"/>
      <c r="J53" s="327" t="s">
        <v>345</v>
      </c>
      <c r="K53" s="348"/>
      <c r="L53" s="101" t="s">
        <v>327</v>
      </c>
      <c r="M53" s="327" t="s">
        <v>328</v>
      </c>
      <c r="N53" s="348"/>
      <c r="O53" s="101" t="s">
        <v>59</v>
      </c>
      <c r="P53" s="327" t="s">
        <v>224</v>
      </c>
      <c r="Q53" s="328"/>
    </row>
    <row r="54" spans="1:18" ht="15.75" customHeight="1">
      <c r="B54" s="342"/>
      <c r="C54" s="345"/>
      <c r="D54" s="345"/>
      <c r="E54" s="346"/>
      <c r="F54" s="337">
        <f>SUM(GA55A!U8:U16)</f>
        <v>0</v>
      </c>
      <c r="G54" s="337"/>
      <c r="H54" s="337"/>
      <c r="I54" s="337"/>
      <c r="J54" s="337">
        <f>GA55A!U17</f>
        <v>0</v>
      </c>
      <c r="K54" s="337"/>
      <c r="L54" s="102">
        <f>GA55A!U18</f>
        <v>0</v>
      </c>
      <c r="M54" s="337">
        <f>GA55A!U19</f>
        <v>0</v>
      </c>
      <c r="N54" s="337"/>
      <c r="O54" s="103">
        <f>SUM(GA55A!U20:U27)+'Other Deduction'!F19</f>
        <v>0</v>
      </c>
      <c r="P54" s="296">
        <f>F54+J54+L54+M54+O54</f>
        <v>0</v>
      </c>
      <c r="Q54" s="297"/>
    </row>
    <row r="55" spans="1:18" ht="17.100000000000001" customHeight="1" thickBot="1">
      <c r="B55" s="338" t="str">
        <f>IF(P52&gt;P54,"Income Tax Payable (New Tax Regime)",IF(P52&lt;P54,"Income Tax Refundable (New Tax Regime)","Income Tax Payble/Refundable (New Tax Regime)"))</f>
        <v>Income Tax Payable (New Tax Regime)</v>
      </c>
      <c r="C55" s="339"/>
      <c r="D55" s="339"/>
      <c r="E55" s="339"/>
      <c r="F55" s="339"/>
      <c r="G55" s="339"/>
      <c r="H55" s="339"/>
      <c r="I55" s="339"/>
      <c r="J55" s="339"/>
      <c r="K55" s="339"/>
      <c r="L55" s="339"/>
      <c r="M55" s="339"/>
      <c r="N55" s="339"/>
      <c r="O55" s="339"/>
      <c r="P55" s="298">
        <f>P52-P54</f>
        <v>18793</v>
      </c>
      <c r="Q55" s="299"/>
    </row>
    <row r="56" spans="1:18" ht="15.75">
      <c r="B56" s="109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2"/>
      <c r="Q56" s="13"/>
    </row>
    <row r="57" spans="1:18" ht="12.75"/>
    <row r="58" spans="1:18" ht="15">
      <c r="E58" s="142" t="s">
        <v>52</v>
      </c>
      <c r="O58" s="142" t="s">
        <v>53</v>
      </c>
    </row>
    <row r="59" spans="1:18" s="63" customFormat="1" ht="56.25" customHeight="1">
      <c r="A59" s="398" t="s">
        <v>269</v>
      </c>
      <c r="B59" s="398"/>
      <c r="C59" s="398"/>
      <c r="D59" s="398"/>
      <c r="E59" s="398"/>
      <c r="F59" s="398"/>
      <c r="G59" s="398"/>
      <c r="H59" s="398"/>
      <c r="I59" s="398"/>
      <c r="J59" s="398"/>
      <c r="K59" s="398"/>
      <c r="L59" s="398"/>
      <c r="M59" s="398"/>
      <c r="N59" s="398"/>
      <c r="O59" s="398"/>
      <c r="P59" s="398"/>
      <c r="Q59" s="398"/>
      <c r="R59" s="398"/>
    </row>
    <row r="60" spans="1:18" ht="24" hidden="1" customHeight="1"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</row>
  </sheetData>
  <sheetProtection algorithmName="SHA-512" hashValue="v/LlU4zvFWGrm0zzY66YCehb6+11yPjgq9eDtz1qDth1LRmNWIP0BHXgTI/63Q1ynMbFn6Yf6OT9sBVJQb5M4w==" saltValue="VCLC7MY7xo7jVd32jBhi/Q==" spinCount="100000" sheet="1" objects="1" scenarios="1" formatColumns="0" selectLockedCells="1"/>
  <mergeCells count="149">
    <mergeCell ref="A59:R59"/>
    <mergeCell ref="B7:B10"/>
    <mergeCell ref="C7:L7"/>
    <mergeCell ref="M7:O7"/>
    <mergeCell ref="B1:N1"/>
    <mergeCell ref="O1:Q2"/>
    <mergeCell ref="B2:N2"/>
    <mergeCell ref="C3:D3"/>
    <mergeCell ref="E3:J3"/>
    <mergeCell ref="L3:N3"/>
    <mergeCell ref="P3:Q3"/>
    <mergeCell ref="P7:Q9"/>
    <mergeCell ref="C8:L8"/>
    <mergeCell ref="M8:O8"/>
    <mergeCell ref="C9:L9"/>
    <mergeCell ref="M9:O9"/>
    <mergeCell ref="C10:O10"/>
    <mergeCell ref="C4:O4"/>
    <mergeCell ref="C5:O5"/>
    <mergeCell ref="C6:O6"/>
    <mergeCell ref="C11:O11"/>
    <mergeCell ref="B12:B14"/>
    <mergeCell ref="C12:J12"/>
    <mergeCell ref="K12:L12"/>
    <mergeCell ref="M12:O12"/>
    <mergeCell ref="P12:Q14"/>
    <mergeCell ref="C13:D14"/>
    <mergeCell ref="E13:G13"/>
    <mergeCell ref="H13:J13"/>
    <mergeCell ref="K13:L13"/>
    <mergeCell ref="C21:O21"/>
    <mergeCell ref="C22:O22"/>
    <mergeCell ref="C23:O23"/>
    <mergeCell ref="C16:O16"/>
    <mergeCell ref="C17:O17"/>
    <mergeCell ref="C18:O18"/>
    <mergeCell ref="B19:B23"/>
    <mergeCell ref="C19:Q19"/>
    <mergeCell ref="M13:O13"/>
    <mergeCell ref="E14:G14"/>
    <mergeCell ref="H14:J14"/>
    <mergeCell ref="K14:L14"/>
    <mergeCell ref="M14:O14"/>
    <mergeCell ref="C15:O15"/>
    <mergeCell ref="C20:K20"/>
    <mergeCell ref="L20:O20"/>
    <mergeCell ref="P20:Q20"/>
    <mergeCell ref="P21:Q21"/>
    <mergeCell ref="P22:Q22"/>
    <mergeCell ref="P23:Q23"/>
    <mergeCell ref="B38:B50"/>
    <mergeCell ref="C38:Q38"/>
    <mergeCell ref="C39:G39"/>
    <mergeCell ref="H39:K39"/>
    <mergeCell ref="L39:O39"/>
    <mergeCell ref="B24:B34"/>
    <mergeCell ref="C24:Q24"/>
    <mergeCell ref="C25:O25"/>
    <mergeCell ref="C26:O26"/>
    <mergeCell ref="C27:O27"/>
    <mergeCell ref="C28:O28"/>
    <mergeCell ref="C29:O29"/>
    <mergeCell ref="C30:O30"/>
    <mergeCell ref="C31:O31"/>
    <mergeCell ref="C32:O32"/>
    <mergeCell ref="H43:J43"/>
    <mergeCell ref="H44:J44"/>
    <mergeCell ref="H45:J45"/>
    <mergeCell ref="C43:E43"/>
    <mergeCell ref="C44:E44"/>
    <mergeCell ref="C45:E45"/>
    <mergeCell ref="F43:G43"/>
    <mergeCell ref="C40:E40"/>
    <mergeCell ref="F40:G40"/>
    <mergeCell ref="H40:J40"/>
    <mergeCell ref="L40:N40"/>
    <mergeCell ref="C41:E41"/>
    <mergeCell ref="F41:G41"/>
    <mergeCell ref="H41:J41"/>
    <mergeCell ref="L41:N41"/>
    <mergeCell ref="C33:O33"/>
    <mergeCell ref="C34:O34"/>
    <mergeCell ref="C35:O35"/>
    <mergeCell ref="C36:O36"/>
    <mergeCell ref="C37:O37"/>
    <mergeCell ref="F54:I54"/>
    <mergeCell ref="J54:K54"/>
    <mergeCell ref="M54:N54"/>
    <mergeCell ref="B55:O55"/>
    <mergeCell ref="C52:O52"/>
    <mergeCell ref="B53:B54"/>
    <mergeCell ref="C53:E54"/>
    <mergeCell ref="F53:I53"/>
    <mergeCell ref="J53:K53"/>
    <mergeCell ref="M53:N53"/>
    <mergeCell ref="C46:O46"/>
    <mergeCell ref="C47:O47"/>
    <mergeCell ref="C48:O48"/>
    <mergeCell ref="C49:O49"/>
    <mergeCell ref="C50:O50"/>
    <mergeCell ref="C51:O51"/>
    <mergeCell ref="C42:E42"/>
    <mergeCell ref="F42:G42"/>
    <mergeCell ref="P53:Q53"/>
    <mergeCell ref="H42:J42"/>
    <mergeCell ref="L42:N42"/>
    <mergeCell ref="F44:G44"/>
    <mergeCell ref="F45:G45"/>
    <mergeCell ref="L43:N43"/>
    <mergeCell ref="L44:N44"/>
    <mergeCell ref="L45:N45"/>
    <mergeCell ref="P44:Q44"/>
    <mergeCell ref="P45:Q45"/>
    <mergeCell ref="P46:Q46"/>
    <mergeCell ref="P47:Q47"/>
    <mergeCell ref="P48:Q48"/>
    <mergeCell ref="P49:Q49"/>
    <mergeCell ref="P50:Q50"/>
    <mergeCell ref="P51:Q51"/>
    <mergeCell ref="P4:Q4"/>
    <mergeCell ref="P5:Q5"/>
    <mergeCell ref="P6:Q6"/>
    <mergeCell ref="P10:Q10"/>
    <mergeCell ref="P11:Q11"/>
    <mergeCell ref="P15:Q15"/>
    <mergeCell ref="P17:Q17"/>
    <mergeCell ref="P18:Q18"/>
    <mergeCell ref="P16:Q16"/>
    <mergeCell ref="P25:Q25"/>
    <mergeCell ref="P26:Q26"/>
    <mergeCell ref="P27:Q27"/>
    <mergeCell ref="P28:Q28"/>
    <mergeCell ref="P29:Q29"/>
    <mergeCell ref="P30:Q30"/>
    <mergeCell ref="P31:Q31"/>
    <mergeCell ref="P32:Q32"/>
    <mergeCell ref="P33:Q33"/>
    <mergeCell ref="P52:Q52"/>
    <mergeCell ref="P54:Q54"/>
    <mergeCell ref="P55:Q55"/>
    <mergeCell ref="P34:Q34"/>
    <mergeCell ref="P35:Q35"/>
    <mergeCell ref="P36:Q36"/>
    <mergeCell ref="P37:Q37"/>
    <mergeCell ref="P40:Q40"/>
    <mergeCell ref="P39:Q39"/>
    <mergeCell ref="P41:Q41"/>
    <mergeCell ref="P42:Q42"/>
    <mergeCell ref="P43:Q43"/>
  </mergeCells>
  <conditionalFormatting sqref="B55:O55">
    <cfRule type="containsText" dxfId="7" priority="3" operator="containsText" text="Income Tax Refundable (New Tax Regime)">
      <formula>NOT(ISERROR(SEARCH("Income Tax Refundable (New Tax Regime)",B55)))</formula>
    </cfRule>
    <cfRule type="containsText" dxfId="6" priority="4" operator="containsText" text="Income Tax Payable (New Tax Regime)">
      <formula>NOT(ISERROR(SEARCH("Income Tax Payable (New Tax Regime)",B55)))</formula>
    </cfRule>
  </conditionalFormatting>
  <conditionalFormatting sqref="P55:Q55">
    <cfRule type="cellIs" dxfId="5" priority="1" operator="lessThanOrEqual">
      <formula>0</formula>
    </cfRule>
    <cfRule type="cellIs" dxfId="4" priority="2" operator="greaterThan">
      <formula>0</formula>
    </cfRule>
  </conditionalFormatting>
  <printOptions horizontalCentered="1" verticalCentered="1"/>
  <pageMargins left="0.27559055118110237" right="0.15748031496062992" top="0.23622047244094491" bottom="0.27559055118110237" header="0.27559055118110237" footer="0.23622047244094491"/>
  <pageSetup paperSize="9" scale="82" orientation="portrait" blackAndWhite="1" verticalDpi="300" r:id="rId1"/>
  <headerFooter>
    <oddFooter>&amp;C&amp;"Times New Roman,Italic"&amp;11www.rssrashtriya.org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66CC"/>
    <pageSetUpPr fitToPage="1"/>
  </sheetPr>
  <dimension ref="A1:T80"/>
  <sheetViews>
    <sheetView showGridLines="0" topLeftCell="A39" zoomScale="120" zoomScaleNormal="120" workbookViewId="0">
      <selection activeCell="P12" sqref="P12:Q14"/>
    </sheetView>
  </sheetViews>
  <sheetFormatPr defaultColWidth="0" defaultRowHeight="12.75" zeroHeight="1"/>
  <cols>
    <col min="1" max="1" width="3" customWidth="1"/>
    <col min="2" max="2" width="2.85546875" style="79" customWidth="1"/>
    <col min="3" max="3" width="4.5703125" style="5" customWidth="1"/>
    <col min="4" max="5" width="9.140625" style="5" customWidth="1"/>
    <col min="6" max="6" width="3.85546875" style="5" customWidth="1"/>
    <col min="7" max="7" width="4.140625" style="5" customWidth="1"/>
    <col min="8" max="8" width="2.7109375" style="5" customWidth="1"/>
    <col min="9" max="9" width="10.5703125" style="5" customWidth="1"/>
    <col min="10" max="10" width="5.140625" style="5" customWidth="1"/>
    <col min="11" max="11" width="12.140625" style="5" customWidth="1"/>
    <col min="12" max="12" width="12.28515625" style="5" customWidth="1"/>
    <col min="13" max="13" width="9.42578125" style="5" customWidth="1"/>
    <col min="14" max="14" width="3.5703125" style="5" customWidth="1"/>
    <col min="15" max="15" width="13" style="5" customWidth="1"/>
    <col min="16" max="16" width="2.7109375" style="6" bestFit="1" customWidth="1"/>
    <col min="17" max="17" width="14" style="7" customWidth="1"/>
    <col min="18" max="18" width="3.85546875" customWidth="1"/>
    <col min="19" max="16384" width="9.140625" hidden="1"/>
  </cols>
  <sheetData>
    <row r="1" spans="2:17" s="8" customFormat="1" ht="18.75">
      <c r="B1" s="399" t="str">
        <f>GA55A!C2</f>
        <v>Office of the ADJ 1, Bikaner</v>
      </c>
      <c r="C1" s="400"/>
      <c r="D1" s="400"/>
      <c r="E1" s="400"/>
      <c r="F1" s="400"/>
      <c r="G1" s="400"/>
      <c r="H1" s="400"/>
      <c r="I1" s="400"/>
      <c r="J1" s="400"/>
      <c r="K1" s="400"/>
      <c r="L1" s="400"/>
      <c r="M1" s="400"/>
      <c r="N1" s="400"/>
      <c r="O1" s="401" t="s">
        <v>135</v>
      </c>
      <c r="P1" s="401"/>
      <c r="Q1" s="402"/>
    </row>
    <row r="2" spans="2:17" s="8" customFormat="1" ht="24" thickBot="1">
      <c r="B2" s="405" t="s">
        <v>334</v>
      </c>
      <c r="C2" s="406"/>
      <c r="D2" s="406"/>
      <c r="E2" s="406"/>
      <c r="F2" s="406"/>
      <c r="G2" s="406"/>
      <c r="H2" s="406"/>
      <c r="I2" s="406"/>
      <c r="J2" s="406"/>
      <c r="K2" s="406"/>
      <c r="L2" s="406"/>
      <c r="M2" s="406"/>
      <c r="N2" s="406"/>
      <c r="O2" s="403"/>
      <c r="P2" s="403"/>
      <c r="Q2" s="404"/>
    </row>
    <row r="3" spans="2:17" s="8" customFormat="1" ht="15.6" customHeight="1">
      <c r="B3" s="114">
        <v>1</v>
      </c>
      <c r="C3" s="407" t="s">
        <v>9</v>
      </c>
      <c r="D3" s="408"/>
      <c r="E3" s="409" t="str">
        <f>GA55A!D5</f>
        <v>Mahesh Mahala</v>
      </c>
      <c r="F3" s="409"/>
      <c r="G3" s="409"/>
      <c r="H3" s="409"/>
      <c r="I3" s="409"/>
      <c r="J3" s="409"/>
      <c r="K3" s="107" t="s">
        <v>25</v>
      </c>
      <c r="L3" s="410" t="str">
        <f>GA55A!D6</f>
        <v>Informatic Assistant (L-10)</v>
      </c>
      <c r="M3" s="410"/>
      <c r="N3" s="410"/>
      <c r="O3" s="108" t="s">
        <v>23</v>
      </c>
      <c r="P3" s="486" t="str">
        <f>IF(GA55A!K5="","",GA55A!K5)</f>
        <v>CKOPM6881K</v>
      </c>
      <c r="Q3" s="487"/>
    </row>
    <row r="4" spans="2:17" s="8" customFormat="1" ht="15.6" customHeight="1">
      <c r="B4" s="115">
        <v>2</v>
      </c>
      <c r="C4" s="419" t="s">
        <v>333</v>
      </c>
      <c r="D4" s="419"/>
      <c r="E4" s="352"/>
      <c r="F4" s="352"/>
      <c r="G4" s="352"/>
      <c r="H4" s="352"/>
      <c r="I4" s="352"/>
      <c r="J4" s="352"/>
      <c r="K4" s="419"/>
      <c r="L4" s="352"/>
      <c r="M4" s="352"/>
      <c r="N4" s="352"/>
      <c r="O4" s="419"/>
      <c r="P4" s="425">
        <f>'Tax (New Regime)'!P4:Q4</f>
        <v>793073</v>
      </c>
      <c r="Q4" s="426"/>
    </row>
    <row r="5" spans="2:17" s="8" customFormat="1" ht="15.6" customHeight="1">
      <c r="B5" s="115">
        <v>3</v>
      </c>
      <c r="C5" s="352" t="s">
        <v>239</v>
      </c>
      <c r="D5" s="352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  <c r="P5" s="429">
        <f>'Other Deduction'!C3+'Other Deduction'!F20</f>
        <v>0</v>
      </c>
      <c r="Q5" s="430"/>
    </row>
    <row r="6" spans="2:17" s="8" customFormat="1" ht="15.6" customHeight="1">
      <c r="B6" s="115">
        <v>4</v>
      </c>
      <c r="C6" s="420" t="s">
        <v>235</v>
      </c>
      <c r="D6" s="420"/>
      <c r="E6" s="420"/>
      <c r="F6" s="420"/>
      <c r="G6" s="420"/>
      <c r="H6" s="420"/>
      <c r="I6" s="420"/>
      <c r="J6" s="420"/>
      <c r="K6" s="420"/>
      <c r="L6" s="420"/>
      <c r="M6" s="420"/>
      <c r="N6" s="420"/>
      <c r="O6" s="420"/>
      <c r="P6" s="429">
        <f>P4-P5</f>
        <v>793073</v>
      </c>
      <c r="Q6" s="430"/>
    </row>
    <row r="7" spans="2:17" s="8" customFormat="1" ht="15.6" customHeight="1">
      <c r="B7" s="444">
        <v>5</v>
      </c>
      <c r="C7" s="319" t="s">
        <v>198</v>
      </c>
      <c r="D7" s="320"/>
      <c r="E7" s="320"/>
      <c r="F7" s="320"/>
      <c r="G7" s="320"/>
      <c r="H7" s="320"/>
      <c r="I7" s="320"/>
      <c r="J7" s="320"/>
      <c r="K7" s="320"/>
      <c r="L7" s="320"/>
      <c r="M7" s="367">
        <f>IF('Other Deduction'!F3=0,0,IF(P6&lt;50001,P6,50000))</f>
        <v>50000</v>
      </c>
      <c r="N7" s="367"/>
      <c r="O7" s="367"/>
      <c r="P7" s="480"/>
      <c r="Q7" s="481"/>
    </row>
    <row r="8" spans="2:17" s="8" customFormat="1" ht="15.6" customHeight="1">
      <c r="B8" s="445"/>
      <c r="C8" s="319" t="s">
        <v>240</v>
      </c>
      <c r="D8" s="320"/>
      <c r="E8" s="320"/>
      <c r="F8" s="320"/>
      <c r="G8" s="320"/>
      <c r="H8" s="320"/>
      <c r="I8" s="320"/>
      <c r="J8" s="320"/>
      <c r="K8" s="320"/>
      <c r="L8" s="320"/>
      <c r="M8" s="367">
        <f>'Other Deduction'!C4</f>
        <v>0</v>
      </c>
      <c r="N8" s="367"/>
      <c r="O8" s="367"/>
      <c r="P8" s="482"/>
      <c r="Q8" s="483"/>
    </row>
    <row r="9" spans="2:17" s="8" customFormat="1" ht="15.6" customHeight="1">
      <c r="B9" s="445"/>
      <c r="C9" s="319" t="s">
        <v>241</v>
      </c>
      <c r="D9" s="320"/>
      <c r="E9" s="320"/>
      <c r="F9" s="320"/>
      <c r="G9" s="320"/>
      <c r="H9" s="320"/>
      <c r="I9" s="320"/>
      <c r="J9" s="320"/>
      <c r="K9" s="320"/>
      <c r="L9" s="320"/>
      <c r="M9" s="367">
        <f>'Other Deduction'!C5</f>
        <v>0</v>
      </c>
      <c r="N9" s="367"/>
      <c r="O9" s="367"/>
      <c r="P9" s="484"/>
      <c r="Q9" s="485"/>
    </row>
    <row r="10" spans="2:17" s="8" customFormat="1" ht="15.6" customHeight="1">
      <c r="B10" s="446"/>
      <c r="C10" s="394" t="s">
        <v>202</v>
      </c>
      <c r="D10" s="395"/>
      <c r="E10" s="395"/>
      <c r="F10" s="395"/>
      <c r="G10" s="395"/>
      <c r="H10" s="395"/>
      <c r="I10" s="395"/>
      <c r="J10" s="395"/>
      <c r="K10" s="395"/>
      <c r="L10" s="395"/>
      <c r="M10" s="395"/>
      <c r="N10" s="395"/>
      <c r="O10" s="396"/>
      <c r="P10" s="429">
        <f>SUM(M7:O9)</f>
        <v>50000</v>
      </c>
      <c r="Q10" s="430"/>
    </row>
    <row r="11" spans="2:17" s="8" customFormat="1" ht="15.6" customHeight="1">
      <c r="B11" s="115">
        <v>6</v>
      </c>
      <c r="C11" s="394" t="s">
        <v>203</v>
      </c>
      <c r="D11" s="395"/>
      <c r="E11" s="395"/>
      <c r="F11" s="395"/>
      <c r="G11" s="395"/>
      <c r="H11" s="395"/>
      <c r="I11" s="395"/>
      <c r="J11" s="395"/>
      <c r="K11" s="395"/>
      <c r="L11" s="395"/>
      <c r="M11" s="395"/>
      <c r="N11" s="395"/>
      <c r="O11" s="396"/>
      <c r="P11" s="425">
        <f>P6-P10</f>
        <v>743073</v>
      </c>
      <c r="Q11" s="426"/>
    </row>
    <row r="12" spans="2:17" s="8" customFormat="1" ht="15.6" customHeight="1">
      <c r="B12" s="499">
        <v>7</v>
      </c>
      <c r="C12" s="422" t="s">
        <v>226</v>
      </c>
      <c r="D12" s="422"/>
      <c r="E12" s="422"/>
      <c r="F12" s="422"/>
      <c r="G12" s="422"/>
      <c r="H12" s="422"/>
      <c r="I12" s="422"/>
      <c r="J12" s="422"/>
      <c r="K12" s="363" t="s">
        <v>27</v>
      </c>
      <c r="L12" s="363"/>
      <c r="M12" s="367">
        <f>'Other Deduction'!C6</f>
        <v>0</v>
      </c>
      <c r="N12" s="367"/>
      <c r="O12" s="367"/>
      <c r="P12" s="375"/>
      <c r="Q12" s="376"/>
    </row>
    <row r="13" spans="2:17" s="8" customFormat="1" ht="15.6" customHeight="1">
      <c r="B13" s="499"/>
      <c r="C13" s="377" t="s">
        <v>28</v>
      </c>
      <c r="D13" s="378"/>
      <c r="E13" s="381" t="s">
        <v>197</v>
      </c>
      <c r="F13" s="382"/>
      <c r="G13" s="383"/>
      <c r="H13" s="384" t="s">
        <v>10</v>
      </c>
      <c r="I13" s="384"/>
      <c r="J13" s="384"/>
      <c r="K13" s="363" t="s">
        <v>29</v>
      </c>
      <c r="L13" s="363"/>
      <c r="M13" s="363" t="s">
        <v>54</v>
      </c>
      <c r="N13" s="363"/>
      <c r="O13" s="363"/>
      <c r="P13" s="375"/>
      <c r="Q13" s="376"/>
    </row>
    <row r="14" spans="2:17" s="8" customFormat="1" ht="15.6" customHeight="1">
      <c r="B14" s="499"/>
      <c r="C14" s="379"/>
      <c r="D14" s="380"/>
      <c r="E14" s="364">
        <f>ROUND(M12*0.3,0)</f>
        <v>0</v>
      </c>
      <c r="F14" s="365"/>
      <c r="G14" s="366"/>
      <c r="H14" s="367">
        <f>IF('Other Deduction'!C9&gt;200000,200000,'Other Deduction'!C9)</f>
        <v>0</v>
      </c>
      <c r="I14" s="367"/>
      <c r="J14" s="367"/>
      <c r="K14" s="367">
        <f>'Other Deduction'!C7</f>
        <v>0</v>
      </c>
      <c r="L14" s="367"/>
      <c r="M14" s="367">
        <f>E14+H14+K14</f>
        <v>0</v>
      </c>
      <c r="N14" s="367"/>
      <c r="O14" s="367"/>
      <c r="P14" s="375"/>
      <c r="Q14" s="376"/>
    </row>
    <row r="15" spans="2:17" s="8" customFormat="1" ht="15.6" customHeight="1">
      <c r="B15" s="115"/>
      <c r="C15" s="394" t="s">
        <v>238</v>
      </c>
      <c r="D15" s="395"/>
      <c r="E15" s="395"/>
      <c r="F15" s="395"/>
      <c r="G15" s="395"/>
      <c r="H15" s="395"/>
      <c r="I15" s="395"/>
      <c r="J15" s="395"/>
      <c r="K15" s="395"/>
      <c r="L15" s="395"/>
      <c r="M15" s="395"/>
      <c r="N15" s="395"/>
      <c r="O15" s="396"/>
      <c r="P15" s="429">
        <f>M12-M14</f>
        <v>0</v>
      </c>
      <c r="Q15" s="430"/>
    </row>
    <row r="16" spans="2:17" s="8" customFormat="1" ht="15.6" customHeight="1">
      <c r="B16" s="115">
        <v>8</v>
      </c>
      <c r="C16" s="394" t="s">
        <v>236</v>
      </c>
      <c r="D16" s="395"/>
      <c r="E16" s="395"/>
      <c r="F16" s="395"/>
      <c r="G16" s="395"/>
      <c r="H16" s="395"/>
      <c r="I16" s="395"/>
      <c r="J16" s="395"/>
      <c r="K16" s="395"/>
      <c r="L16" s="395"/>
      <c r="M16" s="395"/>
      <c r="N16" s="395"/>
      <c r="O16" s="396"/>
      <c r="P16" s="429">
        <f>P11+P15</f>
        <v>743073</v>
      </c>
      <c r="Q16" s="430"/>
    </row>
    <row r="17" spans="2:17" s="8" customFormat="1" ht="15.6" customHeight="1">
      <c r="B17" s="115">
        <v>9</v>
      </c>
      <c r="C17" s="397" t="s">
        <v>22</v>
      </c>
      <c r="D17" s="397"/>
      <c r="E17" s="397"/>
      <c r="F17" s="397"/>
      <c r="G17" s="397"/>
      <c r="H17" s="397"/>
      <c r="I17" s="397"/>
      <c r="J17" s="397"/>
      <c r="K17" s="397"/>
      <c r="L17" s="397"/>
      <c r="M17" s="397"/>
      <c r="N17" s="397"/>
      <c r="O17" s="397"/>
      <c r="P17" s="429">
        <f>'Other Deduction'!K6</f>
        <v>0</v>
      </c>
      <c r="Q17" s="430"/>
    </row>
    <row r="18" spans="2:17" s="8" customFormat="1" ht="15.6" customHeight="1">
      <c r="B18" s="115">
        <v>10</v>
      </c>
      <c r="C18" s="340" t="s">
        <v>237</v>
      </c>
      <c r="D18" s="340"/>
      <c r="E18" s="340"/>
      <c r="F18" s="340"/>
      <c r="G18" s="340"/>
      <c r="H18" s="340"/>
      <c r="I18" s="340"/>
      <c r="J18" s="340"/>
      <c r="K18" s="340"/>
      <c r="L18" s="340"/>
      <c r="M18" s="340"/>
      <c r="N18" s="340"/>
      <c r="O18" s="340"/>
      <c r="P18" s="425">
        <f>P16+P17</f>
        <v>743073</v>
      </c>
      <c r="Q18" s="426"/>
    </row>
    <row r="19" spans="2:17" s="8" customFormat="1" ht="15.6" customHeight="1">
      <c r="B19" s="444">
        <v>11</v>
      </c>
      <c r="C19" s="340" t="s">
        <v>228</v>
      </c>
      <c r="D19" s="340"/>
      <c r="E19" s="340"/>
      <c r="F19" s="340"/>
      <c r="G19" s="340"/>
      <c r="H19" s="340"/>
      <c r="I19" s="340"/>
      <c r="J19" s="340"/>
      <c r="K19" s="340"/>
      <c r="L19" s="340"/>
      <c r="M19" s="340"/>
      <c r="N19" s="340"/>
      <c r="O19" s="340"/>
      <c r="P19" s="340"/>
      <c r="Q19" s="359"/>
    </row>
    <row r="20" spans="2:17" s="8" customFormat="1" ht="15.6" customHeight="1">
      <c r="B20" s="445"/>
      <c r="C20" s="488" t="s">
        <v>242</v>
      </c>
      <c r="D20" s="488"/>
      <c r="E20" s="488"/>
      <c r="F20" s="488"/>
      <c r="G20" s="488"/>
      <c r="H20" s="488"/>
      <c r="I20" s="488"/>
      <c r="J20" s="488"/>
      <c r="K20" s="488"/>
      <c r="L20" s="488"/>
      <c r="M20" s="488"/>
      <c r="N20" s="488"/>
      <c r="O20" s="488"/>
      <c r="P20" s="488"/>
      <c r="Q20" s="489"/>
    </row>
    <row r="21" spans="2:17" s="8" customFormat="1" ht="15.6" customHeight="1">
      <c r="B21" s="445"/>
      <c r="C21" s="116" t="s">
        <v>30</v>
      </c>
      <c r="D21" s="352" t="s">
        <v>243</v>
      </c>
      <c r="E21" s="352"/>
      <c r="F21" s="352"/>
      <c r="G21" s="352"/>
      <c r="H21" s="497">
        <f>GA55A!P28</f>
        <v>36000</v>
      </c>
      <c r="I21" s="498"/>
      <c r="J21" s="513" t="s">
        <v>33</v>
      </c>
      <c r="K21" s="507" t="s">
        <v>244</v>
      </c>
      <c r="L21" s="508"/>
      <c r="M21" s="509"/>
      <c r="N21" s="435">
        <v>0</v>
      </c>
      <c r="O21" s="436"/>
      <c r="P21" s="413"/>
      <c r="Q21" s="491"/>
    </row>
    <row r="22" spans="2:17" s="8" customFormat="1" ht="15.6" customHeight="1">
      <c r="B22" s="445"/>
      <c r="C22" s="116" t="s">
        <v>32</v>
      </c>
      <c r="D22" s="319" t="s">
        <v>245</v>
      </c>
      <c r="E22" s="320"/>
      <c r="F22" s="320"/>
      <c r="G22" s="321"/>
      <c r="H22" s="497">
        <f>'Other Deduction'!C10+GA55A!S28</f>
        <v>0</v>
      </c>
      <c r="I22" s="498"/>
      <c r="J22" s="514"/>
      <c r="K22" s="510"/>
      <c r="L22" s="511"/>
      <c r="M22" s="512"/>
      <c r="N22" s="437"/>
      <c r="O22" s="438"/>
      <c r="P22" s="492"/>
      <c r="Q22" s="493"/>
    </row>
    <row r="23" spans="2:17" s="8" customFormat="1" ht="15.6" customHeight="1">
      <c r="B23" s="445"/>
      <c r="C23" s="116" t="s">
        <v>34</v>
      </c>
      <c r="D23" s="319" t="s">
        <v>246</v>
      </c>
      <c r="E23" s="320"/>
      <c r="F23" s="320"/>
      <c r="G23" s="321"/>
      <c r="H23" s="497">
        <f>'Other Deduction'!C14</f>
        <v>0</v>
      </c>
      <c r="I23" s="498"/>
      <c r="J23" s="116" t="s">
        <v>35</v>
      </c>
      <c r="K23" s="490" t="s">
        <v>247</v>
      </c>
      <c r="L23" s="490"/>
      <c r="M23" s="490"/>
      <c r="N23" s="433">
        <f>'Other Deduction'!F8</f>
        <v>0</v>
      </c>
      <c r="O23" s="434"/>
      <c r="P23" s="492"/>
      <c r="Q23" s="493"/>
    </row>
    <row r="24" spans="2:17" s="8" customFormat="1" ht="15.6" customHeight="1">
      <c r="B24" s="445"/>
      <c r="C24" s="116" t="s">
        <v>36</v>
      </c>
      <c r="D24" s="319" t="s">
        <v>248</v>
      </c>
      <c r="E24" s="320"/>
      <c r="F24" s="320"/>
      <c r="G24" s="321"/>
      <c r="H24" s="497">
        <f>'Other Deduction'!C16</f>
        <v>0</v>
      </c>
      <c r="I24" s="498"/>
      <c r="J24" s="116" t="s">
        <v>37</v>
      </c>
      <c r="K24" s="490" t="s">
        <v>13</v>
      </c>
      <c r="L24" s="490"/>
      <c r="M24" s="490"/>
      <c r="N24" s="433">
        <f>'Other Deduction'!C15</f>
        <v>0</v>
      </c>
      <c r="O24" s="434"/>
      <c r="P24" s="492"/>
      <c r="Q24" s="493"/>
    </row>
    <row r="25" spans="2:17" s="8" customFormat="1" ht="15.6" customHeight="1">
      <c r="B25" s="445"/>
      <c r="C25" s="116" t="s">
        <v>38</v>
      </c>
      <c r="D25" s="319" t="s">
        <v>249</v>
      </c>
      <c r="E25" s="320"/>
      <c r="F25" s="320"/>
      <c r="G25" s="321"/>
      <c r="H25" s="497">
        <f>'Other Deduction'!C17</f>
        <v>0</v>
      </c>
      <c r="I25" s="498"/>
      <c r="J25" s="116" t="s">
        <v>39</v>
      </c>
      <c r="K25" s="490" t="s">
        <v>68</v>
      </c>
      <c r="L25" s="490"/>
      <c r="M25" s="490"/>
      <c r="N25" s="433">
        <f>'Other Deduction'!C12</f>
        <v>0</v>
      </c>
      <c r="O25" s="434"/>
      <c r="P25" s="492"/>
      <c r="Q25" s="493"/>
    </row>
    <row r="26" spans="2:17" s="8" customFormat="1" ht="15.6" customHeight="1">
      <c r="B26" s="445"/>
      <c r="C26" s="116" t="s">
        <v>40</v>
      </c>
      <c r="D26" s="494" t="s">
        <v>340</v>
      </c>
      <c r="E26" s="495"/>
      <c r="F26" s="495"/>
      <c r="G26" s="496"/>
      <c r="H26" s="497">
        <f>GA55A!N28</f>
        <v>80986</v>
      </c>
      <c r="I26" s="498"/>
      <c r="J26" s="116" t="s">
        <v>41</v>
      </c>
      <c r="K26" s="490" t="s">
        <v>69</v>
      </c>
      <c r="L26" s="490"/>
      <c r="M26" s="490"/>
      <c r="N26" s="433">
        <f>'Other Deduction'!C19</f>
        <v>0</v>
      </c>
      <c r="O26" s="434"/>
      <c r="P26" s="492"/>
      <c r="Q26" s="493"/>
    </row>
    <row r="27" spans="2:17" s="8" customFormat="1" ht="15.6" customHeight="1">
      <c r="B27" s="445"/>
      <c r="C27" s="116" t="s">
        <v>42</v>
      </c>
      <c r="D27" s="319" t="s">
        <v>250</v>
      </c>
      <c r="E27" s="320"/>
      <c r="F27" s="320"/>
      <c r="G27" s="321"/>
      <c r="H27" s="433">
        <f>GA55A!T28</f>
        <v>0</v>
      </c>
      <c r="I27" s="434"/>
      <c r="J27" s="116" t="s">
        <v>43</v>
      </c>
      <c r="K27" s="490" t="s">
        <v>251</v>
      </c>
      <c r="L27" s="490"/>
      <c r="M27" s="490"/>
      <c r="N27" s="433">
        <f>'Other Deduction'!C20</f>
        <v>0</v>
      </c>
      <c r="O27" s="434"/>
      <c r="P27" s="492"/>
      <c r="Q27" s="493"/>
    </row>
    <row r="28" spans="2:17" s="8" customFormat="1" ht="15.6" customHeight="1">
      <c r="B28" s="445"/>
      <c r="C28" s="116" t="s">
        <v>44</v>
      </c>
      <c r="D28" s="319" t="s">
        <v>8</v>
      </c>
      <c r="E28" s="320"/>
      <c r="F28" s="320"/>
      <c r="G28" s="321"/>
      <c r="H28" s="433">
        <f>'Other Deduction'!C13</f>
        <v>0</v>
      </c>
      <c r="I28" s="434"/>
      <c r="J28" s="116" t="s">
        <v>45</v>
      </c>
      <c r="K28" s="352" t="s">
        <v>252</v>
      </c>
      <c r="L28" s="352"/>
      <c r="M28" s="352"/>
      <c r="N28" s="433">
        <f>'Other Deduction'!C11</f>
        <v>0</v>
      </c>
      <c r="O28" s="434"/>
      <c r="P28" s="492"/>
      <c r="Q28" s="493"/>
    </row>
    <row r="29" spans="2:17" s="8" customFormat="1" ht="15.6" customHeight="1">
      <c r="B29" s="445"/>
      <c r="C29" s="116" t="s">
        <v>46</v>
      </c>
      <c r="D29" s="352" t="s">
        <v>253</v>
      </c>
      <c r="E29" s="352"/>
      <c r="F29" s="352"/>
      <c r="G29" s="352"/>
      <c r="H29" s="433">
        <f>'Other Deduction'!C8</f>
        <v>0</v>
      </c>
      <c r="I29" s="434"/>
      <c r="J29" s="116" t="s">
        <v>98</v>
      </c>
      <c r="K29" s="352" t="s">
        <v>104</v>
      </c>
      <c r="L29" s="352"/>
      <c r="M29" s="352"/>
      <c r="N29" s="433">
        <f>'Other Deduction'!F7</f>
        <v>60000</v>
      </c>
      <c r="O29" s="434"/>
      <c r="P29" s="492"/>
      <c r="Q29" s="493"/>
    </row>
    <row r="30" spans="2:17" s="8" customFormat="1" ht="15.6" customHeight="1">
      <c r="B30" s="445"/>
      <c r="C30" s="116" t="s">
        <v>31</v>
      </c>
      <c r="D30" s="352" t="s">
        <v>99</v>
      </c>
      <c r="E30" s="352"/>
      <c r="F30" s="352"/>
      <c r="G30" s="352"/>
      <c r="H30" s="433">
        <f>'Other Deduction'!C18</f>
        <v>0</v>
      </c>
      <c r="I30" s="434"/>
      <c r="J30" s="116" t="s">
        <v>101</v>
      </c>
      <c r="K30" s="501" t="s">
        <v>254</v>
      </c>
      <c r="L30" s="502"/>
      <c r="M30" s="503"/>
      <c r="N30" s="439">
        <f>SUM(H21:I30)+SUM(N21:O29)</f>
        <v>176986</v>
      </c>
      <c r="O30" s="440"/>
      <c r="P30" s="492"/>
      <c r="Q30" s="493"/>
    </row>
    <row r="31" spans="2:17" s="8" customFormat="1" ht="15.6" customHeight="1">
      <c r="B31" s="445"/>
      <c r="C31" s="420" t="s">
        <v>229</v>
      </c>
      <c r="D31" s="420"/>
      <c r="E31" s="420"/>
      <c r="F31" s="420"/>
      <c r="G31" s="420"/>
      <c r="H31" s="420"/>
      <c r="I31" s="420"/>
      <c r="J31" s="420"/>
      <c r="K31" s="420"/>
      <c r="L31" s="420"/>
      <c r="M31" s="420"/>
      <c r="N31" s="420"/>
      <c r="O31" s="420"/>
      <c r="P31" s="425">
        <f>IF(N30&lt;150001,ROUND(N30,0),150000)</f>
        <v>150000</v>
      </c>
      <c r="Q31" s="426"/>
    </row>
    <row r="32" spans="2:17" s="8" customFormat="1" ht="15.6" customHeight="1">
      <c r="B32" s="445"/>
      <c r="C32" s="504" t="s">
        <v>283</v>
      </c>
      <c r="D32" s="505"/>
      <c r="E32" s="505"/>
      <c r="F32" s="505"/>
      <c r="G32" s="505"/>
      <c r="H32" s="505"/>
      <c r="I32" s="505"/>
      <c r="J32" s="505"/>
      <c r="K32" s="505"/>
      <c r="L32" s="505"/>
      <c r="M32" s="505"/>
      <c r="N32" s="505"/>
      <c r="O32" s="506"/>
      <c r="P32" s="431">
        <v>0</v>
      </c>
      <c r="Q32" s="432"/>
    </row>
    <row r="33" spans="2:17" s="8" customFormat="1" ht="15.6" customHeight="1">
      <c r="B33" s="445"/>
      <c r="C33" s="388" t="s">
        <v>206</v>
      </c>
      <c r="D33" s="389"/>
      <c r="E33" s="389"/>
      <c r="F33" s="389"/>
      <c r="G33" s="389"/>
      <c r="H33" s="389"/>
      <c r="I33" s="389"/>
      <c r="J33" s="389"/>
      <c r="K33" s="389"/>
      <c r="L33" s="389"/>
      <c r="M33" s="389"/>
      <c r="N33" s="389"/>
      <c r="O33" s="390"/>
      <c r="P33" s="429">
        <f>IF('Other Deduction'!F10&gt;=50000,50000,'Other Deduction'!F10)</f>
        <v>0</v>
      </c>
      <c r="Q33" s="430"/>
    </row>
    <row r="34" spans="2:17" s="8" customFormat="1" ht="15.6" customHeight="1">
      <c r="B34" s="446"/>
      <c r="C34" s="391" t="s">
        <v>194</v>
      </c>
      <c r="D34" s="392"/>
      <c r="E34" s="392"/>
      <c r="F34" s="392"/>
      <c r="G34" s="392"/>
      <c r="H34" s="392"/>
      <c r="I34" s="392"/>
      <c r="J34" s="392"/>
      <c r="K34" s="392"/>
      <c r="L34" s="392"/>
      <c r="M34" s="392"/>
      <c r="N34" s="392"/>
      <c r="O34" s="393"/>
      <c r="P34" s="425">
        <f>SUM(P31:Q33)</f>
        <v>150000</v>
      </c>
      <c r="Q34" s="426"/>
    </row>
    <row r="35" spans="2:17" s="8" customFormat="1" ht="15.6" customHeight="1">
      <c r="B35" s="444">
        <v>12</v>
      </c>
      <c r="C35" s="340" t="s">
        <v>71</v>
      </c>
      <c r="D35" s="340"/>
      <c r="E35" s="340"/>
      <c r="F35" s="340"/>
      <c r="G35" s="340"/>
      <c r="H35" s="340"/>
      <c r="I35" s="340"/>
      <c r="J35" s="340"/>
      <c r="K35" s="340"/>
      <c r="L35" s="340"/>
      <c r="M35" s="340"/>
      <c r="N35" s="340"/>
      <c r="O35" s="340"/>
      <c r="P35" s="340"/>
      <c r="Q35" s="359"/>
    </row>
    <row r="36" spans="2:17" s="8" customFormat="1" ht="15.6" customHeight="1">
      <c r="B36" s="445"/>
      <c r="C36" s="360" t="s">
        <v>255</v>
      </c>
      <c r="D36" s="361"/>
      <c r="E36" s="361"/>
      <c r="F36" s="361"/>
      <c r="G36" s="361"/>
      <c r="H36" s="361"/>
      <c r="I36" s="361"/>
      <c r="J36" s="361"/>
      <c r="K36" s="361"/>
      <c r="L36" s="361"/>
      <c r="M36" s="361"/>
      <c r="N36" s="361"/>
      <c r="O36" s="362"/>
      <c r="P36" s="429">
        <f>'Other Deduction'!F11</f>
        <v>0</v>
      </c>
      <c r="Q36" s="430"/>
    </row>
    <row r="37" spans="2:17" s="8" customFormat="1" ht="15.6" customHeight="1">
      <c r="B37" s="445"/>
      <c r="C37" s="352" t="s">
        <v>256</v>
      </c>
      <c r="D37" s="352"/>
      <c r="E37" s="352"/>
      <c r="F37" s="352"/>
      <c r="G37" s="352"/>
      <c r="H37" s="352"/>
      <c r="I37" s="352"/>
      <c r="J37" s="352"/>
      <c r="K37" s="352"/>
      <c r="L37" s="352"/>
      <c r="M37" s="352"/>
      <c r="N37" s="352"/>
      <c r="O37" s="352"/>
      <c r="P37" s="429">
        <f>'Other Deduction'!F12</f>
        <v>0</v>
      </c>
      <c r="Q37" s="430"/>
    </row>
    <row r="38" spans="2:17" s="8" customFormat="1" ht="15.6" customHeight="1">
      <c r="B38" s="445"/>
      <c r="C38" s="447" t="s">
        <v>257</v>
      </c>
      <c r="D38" s="447"/>
      <c r="E38" s="447"/>
      <c r="F38" s="447"/>
      <c r="G38" s="447"/>
      <c r="H38" s="447"/>
      <c r="I38" s="447"/>
      <c r="J38" s="447"/>
      <c r="K38" s="447"/>
      <c r="L38" s="447"/>
      <c r="M38" s="447"/>
      <c r="N38" s="447"/>
      <c r="O38" s="447"/>
      <c r="P38" s="429">
        <f>'Other Deduction'!F13</f>
        <v>0</v>
      </c>
      <c r="Q38" s="430"/>
    </row>
    <row r="39" spans="2:17" s="8" customFormat="1" ht="15.6" customHeight="1">
      <c r="B39" s="445"/>
      <c r="C39" s="352" t="s">
        <v>258</v>
      </c>
      <c r="D39" s="352"/>
      <c r="E39" s="352"/>
      <c r="F39" s="352"/>
      <c r="G39" s="352"/>
      <c r="H39" s="352"/>
      <c r="I39" s="352"/>
      <c r="J39" s="352"/>
      <c r="K39" s="352"/>
      <c r="L39" s="352"/>
      <c r="M39" s="352"/>
      <c r="N39" s="352"/>
      <c r="O39" s="352"/>
      <c r="P39" s="429">
        <f>'Other Deduction'!F14</f>
        <v>0</v>
      </c>
      <c r="Q39" s="430"/>
    </row>
    <row r="40" spans="2:17" s="8" customFormat="1" ht="15.6" customHeight="1">
      <c r="B40" s="445"/>
      <c r="C40" s="352" t="s">
        <v>259</v>
      </c>
      <c r="D40" s="352"/>
      <c r="E40" s="352"/>
      <c r="F40" s="352"/>
      <c r="G40" s="352"/>
      <c r="H40" s="352"/>
      <c r="I40" s="352"/>
      <c r="J40" s="352"/>
      <c r="K40" s="352"/>
      <c r="L40" s="352"/>
      <c r="M40" s="352"/>
      <c r="N40" s="352"/>
      <c r="O40" s="352"/>
      <c r="P40" s="429">
        <f>'Other Deduction'!F15</f>
        <v>0</v>
      </c>
      <c r="Q40" s="430"/>
    </row>
    <row r="41" spans="2:17" s="8" customFormat="1" ht="15.6" customHeight="1">
      <c r="B41" s="445"/>
      <c r="C41" s="360" t="s">
        <v>260</v>
      </c>
      <c r="D41" s="361"/>
      <c r="E41" s="361"/>
      <c r="F41" s="361"/>
      <c r="G41" s="361"/>
      <c r="H41" s="361"/>
      <c r="I41" s="361"/>
      <c r="J41" s="361"/>
      <c r="K41" s="361"/>
      <c r="L41" s="361"/>
      <c r="M41" s="361"/>
      <c r="N41" s="361"/>
      <c r="O41" s="362"/>
      <c r="P41" s="429">
        <f>'Other Deduction'!F16</f>
        <v>0</v>
      </c>
      <c r="Q41" s="430"/>
    </row>
    <row r="42" spans="2:17" s="8" customFormat="1" ht="15.6" customHeight="1">
      <c r="B42" s="445"/>
      <c r="C42" s="319" t="s">
        <v>261</v>
      </c>
      <c r="D42" s="320"/>
      <c r="E42" s="320"/>
      <c r="F42" s="320"/>
      <c r="G42" s="320"/>
      <c r="H42" s="320"/>
      <c r="I42" s="320"/>
      <c r="J42" s="320"/>
      <c r="K42" s="320"/>
      <c r="L42" s="320"/>
      <c r="M42" s="320"/>
      <c r="N42" s="320"/>
      <c r="O42" s="321"/>
      <c r="P42" s="429">
        <f>IF(Master!C14="Yes",0,IF('Other Deduction'!F4&gt;10000,10000,'Other Deduction'!F4))</f>
        <v>0</v>
      </c>
      <c r="Q42" s="430"/>
    </row>
    <row r="43" spans="2:17" s="8" customFormat="1" ht="15.6" customHeight="1">
      <c r="B43" s="445"/>
      <c r="C43" s="319" t="s">
        <v>262</v>
      </c>
      <c r="D43" s="320"/>
      <c r="E43" s="320"/>
      <c r="F43" s="320"/>
      <c r="G43" s="320"/>
      <c r="H43" s="320"/>
      <c r="I43" s="320"/>
      <c r="J43" s="320"/>
      <c r="K43" s="320"/>
      <c r="L43" s="320"/>
      <c r="M43" s="320"/>
      <c r="N43" s="320"/>
      <c r="O43" s="321"/>
      <c r="P43" s="429">
        <f>IF(Master!C14="No",0,IF('Other Deduction'!K5&lt;50001,'Other Deduction'!K5,50000))</f>
        <v>0</v>
      </c>
      <c r="Q43" s="430"/>
    </row>
    <row r="44" spans="2:17" s="8" customFormat="1" ht="15.6" customHeight="1">
      <c r="B44" s="445"/>
      <c r="C44" s="319" t="s">
        <v>290</v>
      </c>
      <c r="D44" s="320"/>
      <c r="E44" s="320"/>
      <c r="F44" s="320"/>
      <c r="G44" s="320"/>
      <c r="H44" s="320"/>
      <c r="I44" s="320"/>
      <c r="J44" s="320"/>
      <c r="K44" s="320"/>
      <c r="L44" s="320"/>
      <c r="M44" s="320"/>
      <c r="N44" s="320"/>
      <c r="O44" s="321"/>
      <c r="P44" s="429">
        <f>'Other Deduction'!F17</f>
        <v>0</v>
      </c>
      <c r="Q44" s="430"/>
    </row>
    <row r="45" spans="2:17" s="8" customFormat="1" ht="15.6" customHeight="1">
      <c r="B45" s="446"/>
      <c r="C45" s="349" t="s">
        <v>230</v>
      </c>
      <c r="D45" s="349"/>
      <c r="E45" s="349"/>
      <c r="F45" s="349"/>
      <c r="G45" s="349"/>
      <c r="H45" s="349"/>
      <c r="I45" s="349"/>
      <c r="J45" s="349"/>
      <c r="K45" s="349"/>
      <c r="L45" s="349"/>
      <c r="M45" s="349"/>
      <c r="N45" s="349"/>
      <c r="O45" s="349"/>
      <c r="P45" s="448">
        <f>SUM(P36:Q44)</f>
        <v>0</v>
      </c>
      <c r="Q45" s="449"/>
    </row>
    <row r="46" spans="2:17" s="8" customFormat="1" ht="15.6" customHeight="1">
      <c r="B46" s="115">
        <v>13</v>
      </c>
      <c r="C46" s="422" t="s">
        <v>263</v>
      </c>
      <c r="D46" s="422"/>
      <c r="E46" s="422"/>
      <c r="F46" s="422"/>
      <c r="G46" s="422"/>
      <c r="H46" s="422"/>
      <c r="I46" s="422"/>
      <c r="J46" s="422"/>
      <c r="K46" s="422"/>
      <c r="L46" s="422"/>
      <c r="M46" s="422"/>
      <c r="N46" s="422"/>
      <c r="O46" s="422"/>
      <c r="P46" s="429">
        <f>P34+P45</f>
        <v>150000</v>
      </c>
      <c r="Q46" s="430"/>
    </row>
    <row r="47" spans="2:17" s="8" customFormat="1" ht="15.6" customHeight="1">
      <c r="B47" s="115">
        <v>14</v>
      </c>
      <c r="C47" s="422" t="s">
        <v>264</v>
      </c>
      <c r="D47" s="422"/>
      <c r="E47" s="422"/>
      <c r="F47" s="422"/>
      <c r="G47" s="422"/>
      <c r="H47" s="422"/>
      <c r="I47" s="422"/>
      <c r="J47" s="422"/>
      <c r="K47" s="422"/>
      <c r="L47" s="422"/>
      <c r="M47" s="422"/>
      <c r="N47" s="422"/>
      <c r="O47" s="422"/>
      <c r="P47" s="429">
        <f>(P18-P46)</f>
        <v>593073</v>
      </c>
      <c r="Q47" s="430"/>
    </row>
    <row r="48" spans="2:17" s="8" customFormat="1" ht="15.6" customHeight="1">
      <c r="B48" s="115">
        <v>15</v>
      </c>
      <c r="C48" s="340" t="s">
        <v>227</v>
      </c>
      <c r="D48" s="340"/>
      <c r="E48" s="340"/>
      <c r="F48" s="340"/>
      <c r="G48" s="340"/>
      <c r="H48" s="340"/>
      <c r="I48" s="340"/>
      <c r="J48" s="340"/>
      <c r="K48" s="340"/>
      <c r="L48" s="340"/>
      <c r="M48" s="340"/>
      <c r="N48" s="340"/>
      <c r="O48" s="340"/>
      <c r="P48" s="425">
        <f>ROUND(P47,-1)</f>
        <v>593070</v>
      </c>
      <c r="Q48" s="426"/>
    </row>
    <row r="49" spans="2:20" s="8" customFormat="1" ht="15.6" customHeight="1">
      <c r="B49" s="444">
        <v>16</v>
      </c>
      <c r="C49" s="422" t="s">
        <v>265</v>
      </c>
      <c r="D49" s="422"/>
      <c r="E49" s="422"/>
      <c r="F49" s="422"/>
      <c r="G49" s="422"/>
      <c r="H49" s="422"/>
      <c r="I49" s="422"/>
      <c r="J49" s="422"/>
      <c r="K49" s="422"/>
      <c r="L49" s="422"/>
      <c r="M49" s="422"/>
      <c r="N49" s="422"/>
      <c r="O49" s="422"/>
      <c r="P49" s="422"/>
      <c r="Q49" s="454"/>
    </row>
    <row r="50" spans="2:20" s="8" customFormat="1" ht="15.6" customHeight="1">
      <c r="B50" s="445"/>
      <c r="C50" s="455" t="s">
        <v>298</v>
      </c>
      <c r="D50" s="455"/>
      <c r="E50" s="455"/>
      <c r="F50" s="455"/>
      <c r="G50" s="455"/>
      <c r="H50" s="455" t="s">
        <v>266</v>
      </c>
      <c r="I50" s="455"/>
      <c r="J50" s="455"/>
      <c r="K50" s="455"/>
      <c r="L50" s="456" t="s">
        <v>57</v>
      </c>
      <c r="M50" s="457"/>
      <c r="N50" s="457"/>
      <c r="O50" s="458"/>
      <c r="P50" s="427"/>
      <c r="Q50" s="428"/>
    </row>
    <row r="51" spans="2:20" s="8" customFormat="1" ht="15.6" customHeight="1">
      <c r="B51" s="445"/>
      <c r="C51" s="441" t="s">
        <v>295</v>
      </c>
      <c r="D51" s="443"/>
      <c r="E51" s="442"/>
      <c r="F51" s="441" t="s">
        <v>47</v>
      </c>
      <c r="G51" s="442"/>
      <c r="H51" s="441" t="s">
        <v>295</v>
      </c>
      <c r="I51" s="443"/>
      <c r="J51" s="442"/>
      <c r="K51" s="104" t="s">
        <v>47</v>
      </c>
      <c r="L51" s="441" t="s">
        <v>297</v>
      </c>
      <c r="M51" s="443"/>
      <c r="N51" s="442"/>
      <c r="O51" s="104" t="s">
        <v>47</v>
      </c>
      <c r="P51" s="429">
        <v>0</v>
      </c>
      <c r="Q51" s="430"/>
    </row>
    <row r="52" spans="2:20" s="8" customFormat="1" ht="15.6" customHeight="1">
      <c r="B52" s="445"/>
      <c r="C52" s="326" t="s">
        <v>65</v>
      </c>
      <c r="D52" s="326"/>
      <c r="E52" s="326"/>
      <c r="F52" s="464" t="s">
        <v>47</v>
      </c>
      <c r="G52" s="465"/>
      <c r="H52" s="326" t="s">
        <v>65</v>
      </c>
      <c r="I52" s="326"/>
      <c r="J52" s="326"/>
      <c r="K52" s="106">
        <v>0.05</v>
      </c>
      <c r="L52" s="441" t="s">
        <v>48</v>
      </c>
      <c r="M52" s="443"/>
      <c r="N52" s="442"/>
      <c r="O52" s="106">
        <v>0.05</v>
      </c>
      <c r="P52" s="429">
        <f>ROUND(IF(Master!$C$14="NO",IF(P48&lt;250001,0,IF(P48&gt;500000,12500,((P48-250000)*0.05))),IF(P48&lt;300001,0,IF(P48&gt;500000,10000,((P48-300000)*0.05)))),0)</f>
        <v>12500</v>
      </c>
      <c r="Q52" s="430"/>
    </row>
    <row r="53" spans="2:20" s="8" customFormat="1" ht="15.6" customHeight="1">
      <c r="B53" s="445"/>
      <c r="C53" s="441" t="s">
        <v>49</v>
      </c>
      <c r="D53" s="443"/>
      <c r="E53" s="442"/>
      <c r="F53" s="325">
        <v>0.2</v>
      </c>
      <c r="G53" s="326"/>
      <c r="H53" s="326" t="s">
        <v>49</v>
      </c>
      <c r="I53" s="326"/>
      <c r="J53" s="326"/>
      <c r="K53" s="106">
        <v>0.2</v>
      </c>
      <c r="L53" s="441" t="s">
        <v>49</v>
      </c>
      <c r="M53" s="443"/>
      <c r="N53" s="442"/>
      <c r="O53" s="106">
        <v>0.2</v>
      </c>
      <c r="P53" s="429">
        <f>IF(P48&lt;500001,0,IF(P48&gt;1000000,100000,((P48-500000)*0.2)))</f>
        <v>18614</v>
      </c>
      <c r="Q53" s="430"/>
    </row>
    <row r="54" spans="2:20" s="8" customFormat="1" ht="15.6" customHeight="1">
      <c r="B54" s="445"/>
      <c r="C54" s="441" t="s">
        <v>294</v>
      </c>
      <c r="D54" s="443"/>
      <c r="E54" s="442"/>
      <c r="F54" s="325">
        <v>0.3</v>
      </c>
      <c r="G54" s="326"/>
      <c r="H54" s="326" t="s">
        <v>294</v>
      </c>
      <c r="I54" s="326"/>
      <c r="J54" s="326"/>
      <c r="K54" s="106">
        <v>0.3</v>
      </c>
      <c r="L54" s="466" t="s">
        <v>296</v>
      </c>
      <c r="M54" s="467"/>
      <c r="N54" s="468"/>
      <c r="O54" s="106">
        <v>0.3</v>
      </c>
      <c r="P54" s="429">
        <f>IF(P48&lt;1000001,0,((P48-1000000)*0.3))</f>
        <v>0</v>
      </c>
      <c r="Q54" s="430"/>
    </row>
    <row r="55" spans="2:20" s="8" customFormat="1" ht="15.6" customHeight="1">
      <c r="B55" s="445"/>
      <c r="C55" s="451" t="s">
        <v>55</v>
      </c>
      <c r="D55" s="452"/>
      <c r="E55" s="452"/>
      <c r="F55" s="452"/>
      <c r="G55" s="452"/>
      <c r="H55" s="452"/>
      <c r="I55" s="452"/>
      <c r="J55" s="452"/>
      <c r="K55" s="452"/>
      <c r="L55" s="452"/>
      <c r="M55" s="452"/>
      <c r="N55" s="452"/>
      <c r="O55" s="453"/>
      <c r="P55" s="294">
        <f>SUM(P51:Q54)</f>
        <v>31114</v>
      </c>
      <c r="Q55" s="295"/>
    </row>
    <row r="56" spans="2:20" s="8" customFormat="1" ht="15.6" customHeight="1">
      <c r="B56" s="445"/>
      <c r="C56" s="459" t="s">
        <v>233</v>
      </c>
      <c r="D56" s="460"/>
      <c r="E56" s="460"/>
      <c r="F56" s="460"/>
      <c r="G56" s="460"/>
      <c r="H56" s="460"/>
      <c r="I56" s="460"/>
      <c r="J56" s="460"/>
      <c r="K56" s="460"/>
      <c r="L56" s="460"/>
      <c r="M56" s="460"/>
      <c r="N56" s="460"/>
      <c r="O56" s="461"/>
      <c r="P56" s="423">
        <f>IF(P48&gt;500000,0,IF(P55&lt;12501,P55,12500))</f>
        <v>0</v>
      </c>
      <c r="Q56" s="424"/>
      <c r="T56" s="156"/>
    </row>
    <row r="57" spans="2:20" s="8" customFormat="1" ht="15.6" customHeight="1">
      <c r="B57" s="445"/>
      <c r="C57" s="451" t="s">
        <v>231</v>
      </c>
      <c r="D57" s="452"/>
      <c r="E57" s="452"/>
      <c r="F57" s="452"/>
      <c r="G57" s="452"/>
      <c r="H57" s="452"/>
      <c r="I57" s="452"/>
      <c r="J57" s="452"/>
      <c r="K57" s="452"/>
      <c r="L57" s="452"/>
      <c r="M57" s="452"/>
      <c r="N57" s="452"/>
      <c r="O57" s="453"/>
      <c r="P57" s="294">
        <f>P55-P56</f>
        <v>31114</v>
      </c>
      <c r="Q57" s="295"/>
    </row>
    <row r="58" spans="2:20" s="8" customFormat="1" ht="15.6" customHeight="1">
      <c r="B58" s="445"/>
      <c r="C58" s="317" t="s">
        <v>234</v>
      </c>
      <c r="D58" s="317"/>
      <c r="E58" s="317"/>
      <c r="F58" s="317"/>
      <c r="G58" s="317"/>
      <c r="H58" s="317"/>
      <c r="I58" s="317"/>
      <c r="J58" s="317"/>
      <c r="K58" s="317"/>
      <c r="L58" s="317"/>
      <c r="M58" s="317"/>
      <c r="N58" s="317"/>
      <c r="O58" s="317"/>
      <c r="P58" s="423">
        <f>ROUND(P57*0.04,0)</f>
        <v>1245</v>
      </c>
      <c r="Q58" s="424"/>
    </row>
    <row r="59" spans="2:20" s="8" customFormat="1" ht="15.6" customHeight="1">
      <c r="B59" s="446"/>
      <c r="C59" s="318" t="s">
        <v>232</v>
      </c>
      <c r="D59" s="318"/>
      <c r="E59" s="318"/>
      <c r="F59" s="318"/>
      <c r="G59" s="318"/>
      <c r="H59" s="318"/>
      <c r="I59" s="318"/>
      <c r="J59" s="318"/>
      <c r="K59" s="318"/>
      <c r="L59" s="318"/>
      <c r="M59" s="318"/>
      <c r="N59" s="318"/>
      <c r="O59" s="318"/>
      <c r="P59" s="425">
        <f>SUM(P57:Q58)</f>
        <v>32359</v>
      </c>
      <c r="Q59" s="426"/>
    </row>
    <row r="60" spans="2:20" s="8" customFormat="1" ht="15.6" customHeight="1">
      <c r="B60" s="115">
        <v>17</v>
      </c>
      <c r="C60" s="472" t="s">
        <v>267</v>
      </c>
      <c r="D60" s="473"/>
      <c r="E60" s="473"/>
      <c r="F60" s="473"/>
      <c r="G60" s="473"/>
      <c r="H60" s="473"/>
      <c r="I60" s="473"/>
      <c r="J60" s="473"/>
      <c r="K60" s="473"/>
      <c r="L60" s="473"/>
      <c r="M60" s="473"/>
      <c r="N60" s="473"/>
      <c r="O60" s="474"/>
      <c r="P60" s="423">
        <f>'Other Deduction'!F18</f>
        <v>0</v>
      </c>
      <c r="Q60" s="424"/>
    </row>
    <row r="61" spans="2:20" s="8" customFormat="1" ht="15.6" customHeight="1">
      <c r="B61" s="115">
        <v>18</v>
      </c>
      <c r="C61" s="475" t="s">
        <v>58</v>
      </c>
      <c r="D61" s="475"/>
      <c r="E61" s="475"/>
      <c r="F61" s="475"/>
      <c r="G61" s="475"/>
      <c r="H61" s="475"/>
      <c r="I61" s="475"/>
      <c r="J61" s="475"/>
      <c r="K61" s="475"/>
      <c r="L61" s="475"/>
      <c r="M61" s="475"/>
      <c r="N61" s="475"/>
      <c r="O61" s="475"/>
      <c r="P61" s="294">
        <f>P59-P60</f>
        <v>32359</v>
      </c>
      <c r="Q61" s="295"/>
    </row>
    <row r="62" spans="2:20" ht="30" customHeight="1">
      <c r="B62" s="444">
        <v>19</v>
      </c>
      <c r="C62" s="476" t="s">
        <v>50</v>
      </c>
      <c r="D62" s="476"/>
      <c r="E62" s="477"/>
      <c r="F62" s="347" t="s">
        <v>346</v>
      </c>
      <c r="G62" s="347"/>
      <c r="H62" s="347"/>
      <c r="I62" s="347"/>
      <c r="J62" s="327" t="s">
        <v>345</v>
      </c>
      <c r="K62" s="348"/>
      <c r="L62" s="101" t="s">
        <v>331</v>
      </c>
      <c r="M62" s="327" t="s">
        <v>332</v>
      </c>
      <c r="N62" s="348"/>
      <c r="O62" s="117" t="s">
        <v>59</v>
      </c>
      <c r="P62" s="462" t="s">
        <v>268</v>
      </c>
      <c r="Q62" s="463"/>
    </row>
    <row r="63" spans="2:20" ht="15.6" customHeight="1">
      <c r="B63" s="446"/>
      <c r="C63" s="478"/>
      <c r="D63" s="478"/>
      <c r="E63" s="479"/>
      <c r="F63" s="337">
        <f>SUM(GA55A!U8:U16)</f>
        <v>0</v>
      </c>
      <c r="G63" s="337"/>
      <c r="H63" s="337"/>
      <c r="I63" s="337"/>
      <c r="J63" s="337">
        <f>GA55A!U17</f>
        <v>0</v>
      </c>
      <c r="K63" s="337"/>
      <c r="L63" s="102">
        <f>GA55A!U18</f>
        <v>0</v>
      </c>
      <c r="M63" s="337">
        <f>GA55A!U19</f>
        <v>0</v>
      </c>
      <c r="N63" s="337"/>
      <c r="O63" s="103">
        <f>SUM(GA55A!U20:U27)+'Other Deduction'!F19</f>
        <v>0</v>
      </c>
      <c r="P63" s="296">
        <f>F63+J63+L63+M63+O63</f>
        <v>0</v>
      </c>
      <c r="Q63" s="297"/>
    </row>
    <row r="64" spans="2:20" ht="15.6" customHeight="1" thickBot="1">
      <c r="B64" s="469" t="str">
        <f>IF(P61&gt;P63,"Income Tax Payable (Old Tax Regime)",IF(P61&lt;P63,"Income Tax Refundable (Old Tax Regime)","Income Tax Payble/Refundable (Old Tax Regime)"))</f>
        <v>Income Tax Payable (Old Tax Regime)</v>
      </c>
      <c r="C64" s="470"/>
      <c r="D64" s="470"/>
      <c r="E64" s="470"/>
      <c r="F64" s="470"/>
      <c r="G64" s="470"/>
      <c r="H64" s="470"/>
      <c r="I64" s="470"/>
      <c r="J64" s="470"/>
      <c r="K64" s="470"/>
      <c r="L64" s="470"/>
      <c r="M64" s="470"/>
      <c r="N64" s="470"/>
      <c r="O64" s="471"/>
      <c r="P64" s="298">
        <f>P61-P63</f>
        <v>32359</v>
      </c>
      <c r="Q64" s="299"/>
    </row>
    <row r="65" spans="1:18" ht="15.6" customHeight="1">
      <c r="B65" s="11"/>
      <c r="C65" s="11"/>
      <c r="D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2"/>
      <c r="Q65" s="13"/>
    </row>
    <row r="66" spans="1:18" ht="15">
      <c r="E66" s="142" t="s">
        <v>52</v>
      </c>
      <c r="O66" s="142" t="s">
        <v>53</v>
      </c>
    </row>
    <row r="67" spans="1:18" s="63" customFormat="1" ht="56.25" customHeight="1">
      <c r="A67" s="398" t="s">
        <v>269</v>
      </c>
      <c r="B67" s="398"/>
      <c r="C67" s="398"/>
      <c r="D67" s="398"/>
      <c r="E67" s="398"/>
      <c r="F67" s="398"/>
      <c r="G67" s="398"/>
      <c r="H67" s="398"/>
      <c r="I67" s="398"/>
      <c r="J67" s="398"/>
      <c r="K67" s="398"/>
      <c r="L67" s="398"/>
      <c r="M67" s="398"/>
      <c r="N67" s="398"/>
      <c r="O67" s="398"/>
      <c r="P67" s="398"/>
      <c r="Q67" s="398"/>
      <c r="R67" s="398"/>
    </row>
    <row r="68" spans="1:18" ht="15.75" hidden="1" customHeight="1"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</row>
    <row r="69" spans="1:18" ht="15.75" hidden="1" customHeight="1"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N69" s="62"/>
      <c r="O69" s="62"/>
      <c r="P69" s="62"/>
      <c r="Q69" s="62"/>
    </row>
    <row r="70" spans="1:18" ht="24" hidden="1" customHeight="1"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</row>
    <row r="71" spans="1:18" ht="15.75" hidden="1" customHeight="1">
      <c r="L71" s="450"/>
      <c r="M71" s="450"/>
      <c r="N71" s="450"/>
      <c r="O71" s="450"/>
      <c r="P71" s="450"/>
      <c r="Q71" s="450"/>
    </row>
    <row r="72" spans="1:18" ht="15.75" hidden="1" customHeight="1">
      <c r="L72" s="450"/>
      <c r="M72" s="450"/>
      <c r="N72" s="450"/>
      <c r="O72" s="450"/>
      <c r="P72" s="450"/>
      <c r="Q72" s="450"/>
    </row>
    <row r="73" spans="1:18" ht="15.75" hidden="1" customHeight="1">
      <c r="L73" s="450"/>
      <c r="M73" s="450"/>
      <c r="N73" s="450"/>
      <c r="O73" s="450"/>
      <c r="P73" s="450"/>
      <c r="Q73" s="450"/>
    </row>
    <row r="74" spans="1:18" ht="15.75" hidden="1" customHeight="1">
      <c r="L74" s="450"/>
      <c r="M74" s="450"/>
      <c r="N74" s="450"/>
      <c r="O74" s="450"/>
      <c r="P74" s="450"/>
      <c r="Q74" s="450"/>
    </row>
    <row r="75" spans="1:18" ht="15.75" hidden="1" customHeight="1">
      <c r="L75" s="450"/>
      <c r="M75" s="450"/>
      <c r="N75" s="450"/>
      <c r="O75" s="450"/>
      <c r="P75" s="450"/>
      <c r="Q75" s="450"/>
    </row>
    <row r="76" spans="1:18" hidden="1">
      <c r="D76" s="500"/>
      <c r="E76" s="500"/>
      <c r="F76" s="500"/>
      <c r="G76" s="500"/>
      <c r="H76" s="500"/>
      <c r="I76" s="500"/>
      <c r="J76" s="500"/>
      <c r="L76" s="450"/>
      <c r="M76" s="450"/>
      <c r="N76" s="450"/>
      <c r="O76" s="450"/>
      <c r="P76" s="450"/>
      <c r="Q76" s="450"/>
    </row>
    <row r="77" spans="1:18" hidden="1">
      <c r="L77" s="450"/>
      <c r="M77" s="450"/>
      <c r="N77" s="450"/>
      <c r="O77" s="450"/>
      <c r="P77" s="450"/>
      <c r="Q77" s="450"/>
    </row>
    <row r="78" spans="1:18" hidden="1">
      <c r="A78" s="25"/>
      <c r="B78" s="80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7"/>
      <c r="Q78" s="28"/>
      <c r="R78" s="25"/>
    </row>
    <row r="79" spans="1:18" hidden="1">
      <c r="A79" s="25"/>
      <c r="B79" s="80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7"/>
      <c r="Q79" s="28"/>
      <c r="R79" s="25"/>
    </row>
    <row r="80" spans="1:18" hidden="1">
      <c r="A80" s="25"/>
      <c r="B80" s="80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7"/>
      <c r="Q80" s="28"/>
      <c r="R80" s="25"/>
    </row>
  </sheetData>
  <sheetProtection algorithmName="SHA-512" hashValue="Fjah6RjU+qY2SCUWiEkOSmWbrCY/diBPQTVSoYAQdOVowRPfXq4aCOFNuMWHvsm701iB4k7uMxBHhLUeVTtbLg==" saltValue="JAOPv1+H19Mq245asPqyXA==" spinCount="100000" sheet="1" objects="1" scenarios="1" formatColumns="0" selectLockedCell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81">
    <mergeCell ref="A67:R67"/>
    <mergeCell ref="B12:B14"/>
    <mergeCell ref="C12:J12"/>
    <mergeCell ref="K12:L12"/>
    <mergeCell ref="E14:G14"/>
    <mergeCell ref="E13:G13"/>
    <mergeCell ref="C13:D14"/>
    <mergeCell ref="D76:J76"/>
    <mergeCell ref="M12:O12"/>
    <mergeCell ref="D29:G29"/>
    <mergeCell ref="K29:M29"/>
    <mergeCell ref="C46:O46"/>
    <mergeCell ref="B19:B34"/>
    <mergeCell ref="K30:M30"/>
    <mergeCell ref="K26:M26"/>
    <mergeCell ref="D27:G27"/>
    <mergeCell ref="K27:M27"/>
    <mergeCell ref="C32:O32"/>
    <mergeCell ref="C31:O31"/>
    <mergeCell ref="K21:M22"/>
    <mergeCell ref="D22:G22"/>
    <mergeCell ref="J21:J22"/>
    <mergeCell ref="C16:O16"/>
    <mergeCell ref="C17:O17"/>
    <mergeCell ref="C18:O18"/>
    <mergeCell ref="D28:G28"/>
    <mergeCell ref="K28:M28"/>
    <mergeCell ref="M13:O13"/>
    <mergeCell ref="H14:J14"/>
    <mergeCell ref="K14:L14"/>
    <mergeCell ref="M14:O14"/>
    <mergeCell ref="C19:Q19"/>
    <mergeCell ref="C20:Q20"/>
    <mergeCell ref="D21:G21"/>
    <mergeCell ref="D23:G23"/>
    <mergeCell ref="K23:M23"/>
    <mergeCell ref="P21:Q30"/>
    <mergeCell ref="D24:G24"/>
    <mergeCell ref="K24:M24"/>
    <mergeCell ref="D25:G25"/>
    <mergeCell ref="K25:M25"/>
    <mergeCell ref="D26:G26"/>
    <mergeCell ref="H21:I21"/>
    <mergeCell ref="H22:I22"/>
    <mergeCell ref="H23:I23"/>
    <mergeCell ref="H24:I24"/>
    <mergeCell ref="H25:I25"/>
    <mergeCell ref="H26:I26"/>
    <mergeCell ref="C11:O11"/>
    <mergeCell ref="C7:L7"/>
    <mergeCell ref="M7:O7"/>
    <mergeCell ref="E3:J3"/>
    <mergeCell ref="L3:N3"/>
    <mergeCell ref="P12:Q14"/>
    <mergeCell ref="H13:J13"/>
    <mergeCell ref="K13:L13"/>
    <mergeCell ref="C15:O15"/>
    <mergeCell ref="P11:Q11"/>
    <mergeCell ref="P15:Q15"/>
    <mergeCell ref="B7:B10"/>
    <mergeCell ref="M9:O9"/>
    <mergeCell ref="C9:L9"/>
    <mergeCell ref="P7:Q9"/>
    <mergeCell ref="C8:L8"/>
    <mergeCell ref="M8:O8"/>
    <mergeCell ref="C10:O10"/>
    <mergeCell ref="B2:N2"/>
    <mergeCell ref="O1:Q2"/>
    <mergeCell ref="B1:N1"/>
    <mergeCell ref="C3:D3"/>
    <mergeCell ref="P3:Q3"/>
    <mergeCell ref="C4:O4"/>
    <mergeCell ref="C5:O5"/>
    <mergeCell ref="C6:O6"/>
    <mergeCell ref="P4:Q4"/>
    <mergeCell ref="P5:Q5"/>
    <mergeCell ref="P6:Q6"/>
    <mergeCell ref="P10:Q10"/>
    <mergeCell ref="F54:G54"/>
    <mergeCell ref="H54:J54"/>
    <mergeCell ref="L54:N54"/>
    <mergeCell ref="M63:N63"/>
    <mergeCell ref="B64:O64"/>
    <mergeCell ref="C60:O60"/>
    <mergeCell ref="C61:O61"/>
    <mergeCell ref="F62:I62"/>
    <mergeCell ref="J62:K62"/>
    <mergeCell ref="M62:N62"/>
    <mergeCell ref="C62:E63"/>
    <mergeCell ref="B62:B63"/>
    <mergeCell ref="L71:Q77"/>
    <mergeCell ref="C55:O55"/>
    <mergeCell ref="C58:O58"/>
    <mergeCell ref="C59:O59"/>
    <mergeCell ref="B49:B59"/>
    <mergeCell ref="C49:Q49"/>
    <mergeCell ref="C50:G50"/>
    <mergeCell ref="H50:K50"/>
    <mergeCell ref="L50:O50"/>
    <mergeCell ref="C53:E53"/>
    <mergeCell ref="C54:E54"/>
    <mergeCell ref="C51:E51"/>
    <mergeCell ref="C52:E52"/>
    <mergeCell ref="F53:G53"/>
    <mergeCell ref="H53:J53"/>
    <mergeCell ref="L53:N53"/>
    <mergeCell ref="H52:J52"/>
    <mergeCell ref="L52:N52"/>
    <mergeCell ref="C56:O56"/>
    <mergeCell ref="C57:O57"/>
    <mergeCell ref="P62:Q62"/>
    <mergeCell ref="F63:I63"/>
    <mergeCell ref="J63:K63"/>
    <mergeCell ref="F52:G52"/>
    <mergeCell ref="B35:B45"/>
    <mergeCell ref="C35:Q35"/>
    <mergeCell ref="C36:O36"/>
    <mergeCell ref="C37:O37"/>
    <mergeCell ref="C38:O38"/>
    <mergeCell ref="C39:O39"/>
    <mergeCell ref="C40:O40"/>
    <mergeCell ref="C41:O41"/>
    <mergeCell ref="C45:O45"/>
    <mergeCell ref="C42:O42"/>
    <mergeCell ref="P38:Q38"/>
    <mergeCell ref="P39:Q39"/>
    <mergeCell ref="P40:Q40"/>
    <mergeCell ref="P41:Q41"/>
    <mergeCell ref="P42:Q42"/>
    <mergeCell ref="P43:Q43"/>
    <mergeCell ref="P44:Q44"/>
    <mergeCell ref="P45:Q45"/>
    <mergeCell ref="C47:O47"/>
    <mergeCell ref="C48:O48"/>
    <mergeCell ref="F51:G51"/>
    <mergeCell ref="H51:J51"/>
    <mergeCell ref="L51:N51"/>
    <mergeCell ref="D30:G30"/>
    <mergeCell ref="C33:O33"/>
    <mergeCell ref="C34:O34"/>
    <mergeCell ref="C43:O43"/>
    <mergeCell ref="C44:O44"/>
    <mergeCell ref="H27:I27"/>
    <mergeCell ref="H28:I28"/>
    <mergeCell ref="H29:I29"/>
    <mergeCell ref="H30:I30"/>
    <mergeCell ref="N21:O22"/>
    <mergeCell ref="N23:O23"/>
    <mergeCell ref="N24:O24"/>
    <mergeCell ref="N25:O25"/>
    <mergeCell ref="N26:O26"/>
    <mergeCell ref="N27:O27"/>
    <mergeCell ref="N28:O28"/>
    <mergeCell ref="N29:O29"/>
    <mergeCell ref="N30:O30"/>
    <mergeCell ref="P16:Q16"/>
    <mergeCell ref="P17:Q17"/>
    <mergeCell ref="P18:Q18"/>
    <mergeCell ref="P31:Q31"/>
    <mergeCell ref="P32:Q32"/>
    <mergeCell ref="P33:Q33"/>
    <mergeCell ref="P34:Q34"/>
    <mergeCell ref="P36:Q36"/>
    <mergeCell ref="P37:Q37"/>
    <mergeCell ref="P57:Q57"/>
    <mergeCell ref="P58:Q58"/>
    <mergeCell ref="P59:Q59"/>
    <mergeCell ref="P60:Q60"/>
    <mergeCell ref="P61:Q61"/>
    <mergeCell ref="P63:Q63"/>
    <mergeCell ref="P64:Q64"/>
    <mergeCell ref="P50:Q50"/>
    <mergeCell ref="P46:Q46"/>
    <mergeCell ref="P47:Q47"/>
    <mergeCell ref="P48:Q48"/>
    <mergeCell ref="P51:Q51"/>
    <mergeCell ref="P52:Q52"/>
    <mergeCell ref="P53:Q53"/>
    <mergeCell ref="P54:Q54"/>
    <mergeCell ref="P55:Q55"/>
    <mergeCell ref="P56:Q56"/>
  </mergeCells>
  <conditionalFormatting sqref="B64:O64">
    <cfRule type="containsText" dxfId="3" priority="1" operator="containsText" text="Income Tax Payable (Old Tax Regime)">
      <formula>NOT(ISERROR(SEARCH("Income Tax Payable (Old Tax Regime)",B64)))</formula>
    </cfRule>
    <cfRule type="containsText" dxfId="2" priority="2" operator="containsText" text="Income Tax Refundable (Old Tax Regime)">
      <formula>NOT(ISERROR(SEARCH("Income Tax Refundable (Old Tax Regime)",B64)))</formula>
    </cfRule>
  </conditionalFormatting>
  <conditionalFormatting sqref="P64:Q64">
    <cfRule type="cellIs" dxfId="1" priority="3" operator="lessThanOrEqual">
      <formula>0</formula>
    </cfRule>
    <cfRule type="cellIs" dxfId="0" priority="5" operator="greaterThanOrEqual">
      <formula>0</formula>
    </cfRule>
  </conditionalFormatting>
  <printOptions horizontalCentered="1"/>
  <pageMargins left="0.27559055118110237" right="0.15748031496062992" top="0.23622047244094491" bottom="0.27559055118110237" header="0.19685039370078741" footer="0.23622047244094491"/>
  <pageSetup paperSize="9" scale="79" orientation="portrait" blackAndWhite="1" verticalDpi="300" r:id="rId3"/>
  <headerFooter>
    <oddFooter>&amp;C&amp;"Times New Roman,Italic"&amp;11www.rssrashtriya.org</oddFooter>
  </headerFooter>
  <drawing r:id="rId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AD21"/>
  <sheetViews>
    <sheetView zoomScale="110" zoomScaleNormal="110" workbookViewId="0">
      <selection activeCell="F2" sqref="F2:G13"/>
    </sheetView>
  </sheetViews>
  <sheetFormatPr defaultColWidth="0" defaultRowHeight="15.75" zeroHeight="1"/>
  <cols>
    <col min="1" max="1" width="11.7109375" style="189" customWidth="1"/>
    <col min="2" max="2" width="26.85546875" style="189" customWidth="1"/>
    <col min="3" max="3" width="37.7109375" style="189" customWidth="1"/>
    <col min="4" max="4" width="1" style="189" customWidth="1"/>
    <col min="5" max="5" width="50.5703125" style="189" customWidth="1"/>
    <col min="6" max="6" width="24.7109375" style="189" customWidth="1"/>
    <col min="7" max="7" width="17.85546875" style="189" customWidth="1"/>
    <col min="8" max="8" width="11.42578125" style="189" customWidth="1"/>
    <col min="9" max="9" width="6.7109375" style="183" hidden="1" customWidth="1"/>
    <col min="10" max="10" width="14.5703125" style="180" hidden="1" customWidth="1"/>
    <col min="11" max="11" width="12.28515625" style="180" hidden="1" customWidth="1"/>
    <col min="12" max="12" width="9.5703125" style="180" hidden="1" customWidth="1"/>
    <col min="13" max="13" width="9.140625" style="189" hidden="1" customWidth="1"/>
    <col min="14" max="14" width="11.5703125" style="189" hidden="1" customWidth="1"/>
    <col min="15" max="16384" width="9.140625" style="189" hidden="1"/>
  </cols>
  <sheetData>
    <row r="1" spans="1:30" ht="47.25" customHeight="1"/>
    <row r="2" spans="1:30" s="184" customFormat="1" ht="48.75" customHeight="1">
      <c r="B2" s="515" t="s">
        <v>321</v>
      </c>
      <c r="C2" s="516"/>
      <c r="D2" s="516"/>
      <c r="E2" s="517"/>
      <c r="F2" s="521"/>
      <c r="G2" s="522"/>
      <c r="H2" s="180"/>
      <c r="I2" s="181"/>
      <c r="J2" s="182" t="s">
        <v>154</v>
      </c>
      <c r="K2" s="182" t="s">
        <v>155</v>
      </c>
      <c r="L2" s="182" t="s">
        <v>189</v>
      </c>
      <c r="M2" s="183"/>
      <c r="N2" s="180"/>
      <c r="O2" s="180"/>
      <c r="P2" s="180"/>
      <c r="Q2" s="180"/>
      <c r="R2" s="180"/>
      <c r="S2" s="180"/>
      <c r="T2" s="180"/>
      <c r="U2" s="180"/>
      <c r="V2" s="180"/>
    </row>
    <row r="3" spans="1:30" s="188" customFormat="1" ht="26.25" customHeight="1">
      <c r="B3" s="532" t="s">
        <v>316</v>
      </c>
      <c r="C3" s="532"/>
      <c r="D3" s="194"/>
      <c r="E3" s="197">
        <f>'HRA Calculation'!J15</f>
        <v>438400</v>
      </c>
      <c r="F3" s="523"/>
      <c r="G3" s="524"/>
      <c r="H3" s="185"/>
      <c r="I3" s="186">
        <v>3</v>
      </c>
      <c r="J3" s="187">
        <f>GA55A!D8</f>
        <v>35800</v>
      </c>
      <c r="K3" s="187">
        <f>GA55A!E8</f>
        <v>17900</v>
      </c>
      <c r="L3" s="187">
        <f>GA55A!F8</f>
        <v>6444</v>
      </c>
      <c r="M3" s="183"/>
      <c r="N3" s="192">
        <f>E8</f>
        <v>81864</v>
      </c>
      <c r="O3" s="185"/>
      <c r="P3" s="185"/>
      <c r="Q3" s="185"/>
      <c r="R3" s="185"/>
      <c r="S3" s="185"/>
      <c r="T3" s="185"/>
      <c r="U3" s="185"/>
      <c r="V3" s="185"/>
    </row>
    <row r="4" spans="1:30" s="188" customFormat="1" ht="26.25" customHeight="1">
      <c r="B4" s="532" t="s">
        <v>317</v>
      </c>
      <c r="C4" s="532"/>
      <c r="D4" s="194"/>
      <c r="E4" s="198">
        <f>'HRA Calculation'!K15</f>
        <v>223628</v>
      </c>
      <c r="F4" s="523"/>
      <c r="G4" s="524"/>
      <c r="H4" s="185"/>
      <c r="I4" s="186">
        <v>4</v>
      </c>
      <c r="J4" s="187">
        <f>GA55A!D9</f>
        <v>35800</v>
      </c>
      <c r="K4" s="187">
        <f>GA55A!E9</f>
        <v>17900</v>
      </c>
      <c r="L4" s="187">
        <f>GA55A!F9</f>
        <v>6444</v>
      </c>
      <c r="M4" s="183"/>
      <c r="N4" s="192">
        <f>'HRA Calculation'!J20</f>
        <v>264811</v>
      </c>
      <c r="O4" s="185"/>
      <c r="P4" s="185"/>
      <c r="Q4" s="185"/>
      <c r="R4" s="185"/>
      <c r="S4" s="185"/>
      <c r="T4" s="185"/>
      <c r="U4" s="185"/>
      <c r="V4" s="185"/>
    </row>
    <row r="5" spans="1:30" s="188" customFormat="1" ht="26.25" customHeight="1">
      <c r="B5" s="532" t="s">
        <v>320</v>
      </c>
      <c r="C5" s="532"/>
      <c r="D5" s="194"/>
      <c r="E5" s="176">
        <v>120000</v>
      </c>
      <c r="F5" s="523"/>
      <c r="G5" s="524"/>
      <c r="H5" s="185"/>
      <c r="I5" s="186">
        <v>5</v>
      </c>
      <c r="J5" s="187">
        <f>GA55A!D10</f>
        <v>35800</v>
      </c>
      <c r="K5" s="187">
        <f>GA55A!E10</f>
        <v>17900</v>
      </c>
      <c r="L5" s="187">
        <f>GA55A!F10</f>
        <v>6444</v>
      </c>
      <c r="M5" s="183"/>
      <c r="N5" s="193">
        <f>IF((E5-'HRA Calculation'!J19)&lt;0,0,(E5-'HRA Calculation'!J19))</f>
        <v>53797</v>
      </c>
      <c r="O5" s="185"/>
      <c r="P5" s="185"/>
      <c r="Q5" s="185"/>
      <c r="R5" s="185"/>
      <c r="S5" s="185"/>
      <c r="T5" s="185"/>
      <c r="U5" s="185"/>
      <c r="V5" s="185"/>
    </row>
    <row r="6" spans="1:30" s="188" customFormat="1" ht="26.25" customHeight="1">
      <c r="B6" s="533"/>
      <c r="C6" s="534"/>
      <c r="D6" s="194"/>
      <c r="E6" s="177"/>
      <c r="F6" s="523"/>
      <c r="G6" s="524"/>
      <c r="H6" s="185"/>
      <c r="I6" s="186">
        <v>6</v>
      </c>
      <c r="J6" s="187">
        <f>GA55A!D11</f>
        <v>35800</v>
      </c>
      <c r="K6" s="187">
        <f>GA55A!E11</f>
        <v>17900</v>
      </c>
      <c r="L6" s="187">
        <f>GA55A!F11</f>
        <v>6444</v>
      </c>
      <c r="M6" s="183"/>
      <c r="N6" s="193">
        <f>MIN(N3:N5)</f>
        <v>53797</v>
      </c>
      <c r="O6" s="185"/>
      <c r="P6" s="185"/>
      <c r="Q6" s="185"/>
      <c r="R6" s="185"/>
      <c r="S6" s="185"/>
      <c r="T6" s="185"/>
      <c r="U6" s="185"/>
      <c r="V6" s="185"/>
    </row>
    <row r="7" spans="1:30" s="188" customFormat="1" ht="26.25" customHeight="1">
      <c r="B7" s="528" t="s">
        <v>318</v>
      </c>
      <c r="C7" s="528"/>
      <c r="D7" s="194"/>
      <c r="E7" s="175">
        <f>'HRA Calculation'!J20</f>
        <v>264811</v>
      </c>
      <c r="F7" s="523"/>
      <c r="G7" s="524"/>
      <c r="H7" s="185"/>
      <c r="I7" s="186">
        <v>7</v>
      </c>
      <c r="J7" s="187">
        <f>GA55A!D12</f>
        <v>36900</v>
      </c>
      <c r="K7" s="187">
        <f>GA55A!E12</f>
        <v>18450</v>
      </c>
      <c r="L7" s="187">
        <f>GA55A!F12</f>
        <v>6642</v>
      </c>
      <c r="M7" s="183"/>
      <c r="N7" s="185"/>
      <c r="O7" s="185"/>
      <c r="P7" s="185"/>
      <c r="Q7" s="185"/>
      <c r="R7" s="185"/>
      <c r="S7" s="185"/>
      <c r="T7" s="185"/>
      <c r="U7" s="185"/>
      <c r="V7" s="185"/>
    </row>
    <row r="8" spans="1:30" s="188" customFormat="1" ht="26.25" customHeight="1">
      <c r="B8" s="528" t="s">
        <v>319</v>
      </c>
      <c r="C8" s="528"/>
      <c r="D8" s="194"/>
      <c r="E8" s="198">
        <f>'HRA Calculation'!L15</f>
        <v>81864</v>
      </c>
      <c r="F8" s="523"/>
      <c r="G8" s="524"/>
      <c r="H8" s="185"/>
      <c r="I8" s="186">
        <v>8</v>
      </c>
      <c r="J8" s="187">
        <f>GA55A!D13</f>
        <v>36900</v>
      </c>
      <c r="K8" s="187">
        <f>GA55A!E13</f>
        <v>18450</v>
      </c>
      <c r="L8" s="187">
        <f>GA55A!F13</f>
        <v>6642</v>
      </c>
      <c r="M8" s="183"/>
      <c r="N8" s="185"/>
      <c r="O8" s="185"/>
      <c r="P8" s="185"/>
      <c r="Q8" s="185"/>
      <c r="R8" s="185"/>
      <c r="S8" s="185"/>
      <c r="T8" s="185"/>
      <c r="U8" s="185"/>
      <c r="V8" s="185"/>
    </row>
    <row r="9" spans="1:30" s="188" customFormat="1" ht="26.25" customHeight="1">
      <c r="B9" s="528" t="s">
        <v>191</v>
      </c>
      <c r="C9" s="528"/>
      <c r="D9" s="194"/>
      <c r="E9" s="175">
        <f>N5</f>
        <v>53797</v>
      </c>
      <c r="F9" s="523"/>
      <c r="G9" s="524"/>
      <c r="H9" s="185"/>
      <c r="I9" s="186">
        <v>9</v>
      </c>
      <c r="J9" s="187">
        <f>GA55A!D14</f>
        <v>36900</v>
      </c>
      <c r="K9" s="187">
        <f>GA55A!E14</f>
        <v>18450</v>
      </c>
      <c r="L9" s="187">
        <f>GA55A!F14</f>
        <v>6642</v>
      </c>
      <c r="M9" s="183"/>
      <c r="N9" s="185"/>
      <c r="O9" s="185"/>
      <c r="P9" s="185"/>
      <c r="Q9" s="185"/>
      <c r="R9" s="185"/>
      <c r="S9" s="185"/>
      <c r="T9" s="185"/>
      <c r="U9" s="185"/>
      <c r="V9" s="185"/>
    </row>
    <row r="10" spans="1:30" s="188" customFormat="1" ht="26.25" customHeight="1">
      <c r="B10" s="529"/>
      <c r="C10" s="530"/>
      <c r="D10" s="194"/>
      <c r="E10" s="178"/>
      <c r="F10" s="523"/>
      <c r="G10" s="524"/>
      <c r="H10" s="185"/>
      <c r="I10" s="186">
        <v>10</v>
      </c>
      <c r="J10" s="187">
        <f>GA55A!D15</f>
        <v>36900</v>
      </c>
      <c r="K10" s="187">
        <f>GA55A!E15</f>
        <v>18450</v>
      </c>
      <c r="L10" s="187">
        <f>GA55A!F15</f>
        <v>6642</v>
      </c>
      <c r="M10" s="183"/>
      <c r="N10" s="185"/>
      <c r="O10" s="185"/>
      <c r="P10" s="185"/>
      <c r="Q10" s="185"/>
      <c r="R10" s="185"/>
      <c r="S10" s="185"/>
      <c r="T10" s="185"/>
      <c r="U10" s="185"/>
      <c r="V10" s="185"/>
    </row>
    <row r="11" spans="1:30" s="188" customFormat="1" ht="26.25" customHeight="1">
      <c r="B11" s="531" t="s">
        <v>190</v>
      </c>
      <c r="C11" s="531"/>
      <c r="D11" s="194"/>
      <c r="E11" s="118">
        <f>N6</f>
        <v>53797</v>
      </c>
      <c r="F11" s="523"/>
      <c r="G11" s="524"/>
      <c r="H11" s="185"/>
      <c r="I11" s="186">
        <v>11</v>
      </c>
      <c r="J11" s="187">
        <f>GA55A!D16</f>
        <v>36900</v>
      </c>
      <c r="K11" s="187">
        <f>GA55A!E16</f>
        <v>19557</v>
      </c>
      <c r="L11" s="187">
        <f>GA55A!F16</f>
        <v>7380</v>
      </c>
      <c r="M11" s="183"/>
      <c r="N11" s="185"/>
      <c r="O11" s="185"/>
      <c r="P11" s="185"/>
      <c r="Q11" s="185"/>
      <c r="R11" s="185"/>
      <c r="S11" s="185"/>
      <c r="T11" s="185"/>
      <c r="U11" s="185"/>
      <c r="V11" s="185"/>
    </row>
    <row r="12" spans="1:30" s="188" customFormat="1" ht="26.25" customHeight="1">
      <c r="B12" s="527" t="s">
        <v>322</v>
      </c>
      <c r="C12" s="527"/>
      <c r="D12" s="194"/>
      <c r="E12" s="179">
        <f>E8-E11</f>
        <v>28067</v>
      </c>
      <c r="F12" s="523"/>
      <c r="G12" s="524"/>
      <c r="H12" s="189"/>
      <c r="I12" s="186">
        <v>12</v>
      </c>
      <c r="J12" s="187">
        <f>GA55A!D17</f>
        <v>36900</v>
      </c>
      <c r="K12" s="187">
        <f>GA55A!E17</f>
        <v>19557</v>
      </c>
      <c r="L12" s="187">
        <f>GA55A!F17</f>
        <v>7380</v>
      </c>
      <c r="M12" s="183"/>
      <c r="N12" s="185"/>
      <c r="O12" s="185"/>
      <c r="P12" s="185"/>
      <c r="Q12" s="185"/>
      <c r="R12" s="185"/>
      <c r="S12" s="185"/>
      <c r="T12" s="185"/>
      <c r="U12" s="185"/>
      <c r="V12" s="185"/>
    </row>
    <row r="13" spans="1:30" s="1" customFormat="1" ht="50.25" customHeight="1">
      <c r="A13" s="184"/>
      <c r="B13" s="518" t="s">
        <v>339</v>
      </c>
      <c r="C13" s="519"/>
      <c r="D13" s="519"/>
      <c r="E13" s="520"/>
      <c r="F13" s="525"/>
      <c r="G13" s="526"/>
      <c r="H13" s="189"/>
      <c r="I13" s="186">
        <v>1</v>
      </c>
      <c r="J13" s="187">
        <f>GA55A!D18</f>
        <v>36900</v>
      </c>
      <c r="K13" s="187">
        <f>GA55A!E18</f>
        <v>19557</v>
      </c>
      <c r="L13" s="187">
        <f>GA55A!F18</f>
        <v>7380</v>
      </c>
      <c r="M13" s="38"/>
      <c r="O13" s="38"/>
      <c r="P13" s="38"/>
      <c r="Q13" s="185"/>
      <c r="R13" s="38"/>
      <c r="S13" s="38"/>
      <c r="T13" s="38"/>
      <c r="U13"/>
      <c r="V13"/>
      <c r="W13"/>
      <c r="X13"/>
      <c r="Y13" s="38"/>
      <c r="Z13" s="38"/>
      <c r="AA13" s="38"/>
      <c r="AB13" s="38"/>
      <c r="AC13" s="38"/>
      <c r="AD13" s="38"/>
    </row>
    <row r="14" spans="1:30">
      <c r="I14" s="186">
        <v>2</v>
      </c>
      <c r="J14" s="187">
        <f>GA55A!D19</f>
        <v>36900</v>
      </c>
      <c r="K14" s="187">
        <f>GA55A!E19</f>
        <v>19557</v>
      </c>
      <c r="L14" s="187">
        <f>GA55A!F19</f>
        <v>7380</v>
      </c>
      <c r="Q14" s="185"/>
    </row>
    <row r="15" spans="1:30" ht="29.25" customHeight="1">
      <c r="I15" s="186"/>
      <c r="J15" s="196">
        <f>SUM(J3:J14)</f>
        <v>438400</v>
      </c>
      <c r="K15" s="196">
        <f>SUM(K3:K14)</f>
        <v>223628</v>
      </c>
      <c r="L15" s="196">
        <f>SUM(L3:L14)</f>
        <v>81864</v>
      </c>
    </row>
    <row r="16" spans="1:30"/>
    <row r="17" spans="9:11" hidden="1">
      <c r="I17" s="183" t="s">
        <v>184</v>
      </c>
      <c r="J17" s="190">
        <f>SUM(E3:E4)</f>
        <v>662028</v>
      </c>
      <c r="K17" s="195"/>
    </row>
    <row r="19" spans="9:11" hidden="1">
      <c r="I19" s="183">
        <v>0.1</v>
      </c>
      <c r="J19" s="190">
        <f>ROUND(J17*10%,0)</f>
        <v>66203</v>
      </c>
    </row>
    <row r="20" spans="9:11" hidden="1">
      <c r="I20" s="183">
        <v>0.4</v>
      </c>
      <c r="J20" s="190">
        <f>ROUND(J17*40%,0)</f>
        <v>264811</v>
      </c>
    </row>
    <row r="21" spans="9:11" hidden="1">
      <c r="I21" s="191"/>
    </row>
  </sheetData>
  <sheetProtection algorithmName="SHA-512" hashValue="UJLF5uqdtLpTKMdKoCaLfqtlx7U3h2W39Gpz57qDUOLrATba5LJbcNaGHCYrKN+aI4grkxN48pkSnQqRgom3dw==" saltValue="BMa8wGX8UXCP8xd6s/NlyA==" spinCount="100000" sheet="1" objects="1" scenarios="1"/>
  <mergeCells count="13">
    <mergeCell ref="B2:E2"/>
    <mergeCell ref="B13:E13"/>
    <mergeCell ref="F2:G13"/>
    <mergeCell ref="B12:C12"/>
    <mergeCell ref="B7:C7"/>
    <mergeCell ref="B9:C9"/>
    <mergeCell ref="B10:C10"/>
    <mergeCell ref="B11:C11"/>
    <mergeCell ref="B3:C3"/>
    <mergeCell ref="B4:C4"/>
    <mergeCell ref="B8:C8"/>
    <mergeCell ref="B5:C5"/>
    <mergeCell ref="B6:C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How To Use</vt:lpstr>
      <vt:lpstr>Master</vt:lpstr>
      <vt:lpstr>GA55A</vt:lpstr>
      <vt:lpstr>Other Deduction</vt:lpstr>
      <vt:lpstr>Tax (New Regime)</vt:lpstr>
      <vt:lpstr>Tax (Old Regime)</vt:lpstr>
      <vt:lpstr>HRA Calculation</vt:lpstr>
      <vt:lpstr>GA55A!Print_Area</vt:lpstr>
      <vt:lpstr>'Other Deduction'!Print_Area</vt:lpstr>
      <vt:lpstr>'Tax (New Regime)'!Print_Area</vt:lpstr>
      <vt:lpstr>'Tax (Old Regime)'!Print_Area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ADJ ONE</cp:lastModifiedBy>
  <cp:lastPrinted>2024-11-19T17:44:48Z</cp:lastPrinted>
  <dcterms:created xsi:type="dcterms:W3CDTF">2013-12-06T08:14:36Z</dcterms:created>
  <dcterms:modified xsi:type="dcterms:W3CDTF">2024-12-10T07:34:11Z</dcterms:modified>
</cp:coreProperties>
</file>